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2760" windowWidth="22536" windowHeight="15492" activeTab="0"/>
  </bookViews>
  <sheets>
    <sheet name="7.8.2021 Approved Final" sheetId="1" r:id="rId1"/>
  </sheets>
  <definedNames>
    <definedName name="_xlfn._FV" hidden="1">#NAME?</definedName>
    <definedName name="_xlfn.CEILING.MATH" hidden="1">#NAME?</definedName>
    <definedName name="_xlfn.GAMMA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0">'7.8.2021 Approved Final'!$A$1:$D$144</definedName>
  </definedNames>
  <calcPr fullCalcOnLoad="1"/>
</workbook>
</file>

<file path=xl/sharedStrings.xml><?xml version="1.0" encoding="utf-8"?>
<sst xmlns="http://schemas.openxmlformats.org/spreadsheetml/2006/main" count="191" uniqueCount="149">
  <si>
    <t>Auditor (Annual)</t>
  </si>
  <si>
    <t>Electricity &amp; Water</t>
  </si>
  <si>
    <t>Workers Compensation Insurance</t>
  </si>
  <si>
    <t>Subscriptions / Publications</t>
  </si>
  <si>
    <t>Conservation Credits</t>
  </si>
  <si>
    <t>II.  EXPENDITURES</t>
  </si>
  <si>
    <t>TOTAL PROJECTED INCOME</t>
  </si>
  <si>
    <t>Directors' Fees of Office</t>
  </si>
  <si>
    <t>Employee Pension Plan Contribution</t>
  </si>
  <si>
    <t>Non-Capital</t>
  </si>
  <si>
    <t>Information Technology Monthly Maintenance</t>
  </si>
  <si>
    <t>Board Meetings and Staff Meetings</t>
  </si>
  <si>
    <t>Equipment and Supplies</t>
  </si>
  <si>
    <t>Telecommunications Services</t>
  </si>
  <si>
    <t xml:space="preserve">The Standard </t>
  </si>
  <si>
    <t>Leases:</t>
  </si>
  <si>
    <t>Directors Conferences / Travel</t>
  </si>
  <si>
    <t>A.</t>
  </si>
  <si>
    <t xml:space="preserve">A.  </t>
  </si>
  <si>
    <t>Other Fees:</t>
  </si>
  <si>
    <t>B.</t>
  </si>
  <si>
    <t>Other Income:</t>
  </si>
  <si>
    <t>C.</t>
  </si>
  <si>
    <t>Salaries and Wages</t>
  </si>
  <si>
    <t>Operational Expenses</t>
  </si>
  <si>
    <t>D.</t>
  </si>
  <si>
    <t>Professional Services</t>
  </si>
  <si>
    <t>E.</t>
  </si>
  <si>
    <t>Team Expenditures</t>
  </si>
  <si>
    <t>Depreciation Expense</t>
  </si>
  <si>
    <t>Group Health Insurance (Employee only)</t>
  </si>
  <si>
    <t>current premiums paid by District are 44458 (reduced in march from 52318) and are forecast to increase by at least 10% nationally</t>
  </si>
  <si>
    <t>Interest Income</t>
  </si>
  <si>
    <t>Annual Permit Fees</t>
  </si>
  <si>
    <t>Computer Software Maintenance/Upgrades/Acquisitions</t>
  </si>
  <si>
    <t xml:space="preserve"> Water Transport Fees ( $0.31/1,000 gallons )</t>
  </si>
  <si>
    <t xml:space="preserve">Payroll Taxes </t>
  </si>
  <si>
    <t>Contracted Support</t>
  </si>
  <si>
    <t xml:space="preserve">QB/Journyx </t>
  </si>
  <si>
    <t>Professional Development</t>
  </si>
  <si>
    <t xml:space="preserve"> Revenue Deduction</t>
  </si>
  <si>
    <t>Hydrogeologic Characterization</t>
  </si>
  <si>
    <t>Water Chemistry Studies</t>
  </si>
  <si>
    <t>Accounting System Operation and Maintenance</t>
  </si>
  <si>
    <t>GALLONS</t>
  </si>
  <si>
    <t>Monitor Well, Equipment and Supplies</t>
  </si>
  <si>
    <t xml:space="preserve">I.  INCOME          </t>
  </si>
  <si>
    <t>Legislative Support</t>
  </si>
  <si>
    <t>Pending Permit Increases (@ 17¢ per 1,000 gallons)</t>
  </si>
  <si>
    <t>Upgrades, and Repair and Maintenance:</t>
  </si>
  <si>
    <t>SledgeLaw</t>
  </si>
  <si>
    <t>III.   NON-CASH DISBURSEMENTS</t>
  </si>
  <si>
    <t>IV.   PROJECTED POSITION</t>
  </si>
  <si>
    <t>Actual Authorized Pumpage Revenue (44¢ per 1,000 gallons)</t>
  </si>
  <si>
    <t>Legal - General Services, and Special Services</t>
  </si>
  <si>
    <t xml:space="preserve">Contracted Support </t>
  </si>
  <si>
    <t>Montemayor</t>
  </si>
  <si>
    <t>9000 Legislative Cap</t>
  </si>
  <si>
    <t>Actual Authorized Agriculture Pumpage Revenue ($1.00/acre-foot)</t>
  </si>
  <si>
    <t>Administrative Fees - Permit Application and Development</t>
  </si>
  <si>
    <t xml:space="preserve">           Total Non-Cash Disbursements</t>
  </si>
  <si>
    <t xml:space="preserve">Total District Expenditures </t>
  </si>
  <si>
    <t>Total District Revenue</t>
  </si>
  <si>
    <t xml:space="preserve">Current Net Gain / (Loss)                                           </t>
  </si>
  <si>
    <t>TOTAL PROJECTED EXPENSES</t>
  </si>
  <si>
    <t>Accrued Benefits Payable (Earned Vacation and Nonexempt Comp)</t>
  </si>
  <si>
    <t xml:space="preserve">     Total Budgeted Permitted Pumpage with Agriculture</t>
  </si>
  <si>
    <t>Integritek</t>
  </si>
  <si>
    <t>Advertising and Public Notices</t>
  </si>
  <si>
    <t>Aquifer Science Team:</t>
  </si>
  <si>
    <t>Regulatory Compliance Team:</t>
  </si>
  <si>
    <t>General Management  &amp; Administrative Team:</t>
  </si>
  <si>
    <t>Additional Administrative  Expenses</t>
  </si>
  <si>
    <t>400,000,000 gallons</t>
  </si>
  <si>
    <t>Employment Taxes and Benefits</t>
  </si>
  <si>
    <t>Group Insurance</t>
  </si>
  <si>
    <t xml:space="preserve">Employment Taxes and Benefits, and Group Insurance </t>
  </si>
  <si>
    <t xml:space="preserve">     Total Actual Authorized Pumpage/Production Fees</t>
  </si>
  <si>
    <t>Production Fees, and Water Use Fee:</t>
  </si>
  <si>
    <t>Water Use Fee  - City of Austin Assessment</t>
  </si>
  <si>
    <t>Texas Workforce Commission Unemployment Taxes</t>
  </si>
  <si>
    <t xml:space="preserve">TML </t>
  </si>
  <si>
    <t>Furniture</t>
  </si>
  <si>
    <t xml:space="preserve">Interns </t>
  </si>
  <si>
    <t xml:space="preserve">Website and Database </t>
  </si>
  <si>
    <t>Projects and Services</t>
  </si>
  <si>
    <t xml:space="preserve">Transfers </t>
  </si>
  <si>
    <t>Estimated Healthcare Cost Increase</t>
  </si>
  <si>
    <t xml:space="preserve">     Total Production Fees, and Water Use Fee</t>
  </si>
  <si>
    <t xml:space="preserve">     Total Other Fees</t>
  </si>
  <si>
    <t xml:space="preserve">     Total Other Income</t>
  </si>
  <si>
    <t xml:space="preserve">     Total Transfers</t>
  </si>
  <si>
    <t xml:space="preserve">     Fleet Maintenance / Repair</t>
  </si>
  <si>
    <t xml:space="preserve">     Facilities General Repair &amp; Maintenance</t>
  </si>
  <si>
    <t xml:space="preserve">     Postage Meter Lease</t>
  </si>
  <si>
    <t xml:space="preserve">     Copier Lease and Maintenance</t>
  </si>
  <si>
    <t xml:space="preserve">     Total Operational Expenses</t>
  </si>
  <si>
    <t xml:space="preserve">     Total Salaries and Wages </t>
  </si>
  <si>
    <t xml:space="preserve">     Total Employment Taxes and Benefits</t>
  </si>
  <si>
    <t xml:space="preserve">     Total Group Insurance</t>
  </si>
  <si>
    <t xml:space="preserve">     Total Professional Services</t>
  </si>
  <si>
    <t xml:space="preserve">     Total  Aquifer Science Team </t>
  </si>
  <si>
    <t xml:space="preserve">     Total Regulatory Compliance Team </t>
  </si>
  <si>
    <t xml:space="preserve">     Total General Management &amp; Administrative Team </t>
  </si>
  <si>
    <t xml:space="preserve">      Total Employment Taxes and Benefits, and Group Insurance </t>
  </si>
  <si>
    <t>Phone/Internet</t>
  </si>
  <si>
    <t xml:space="preserve">1.6% in 2020     </t>
  </si>
  <si>
    <t>Actual Authorized Pumpage Revenue (17¢ per 1,000 gallons)</t>
  </si>
  <si>
    <t xml:space="preserve">     Total Projected Permitting Revenue less Agriculture</t>
  </si>
  <si>
    <t>Insurance  (Auto, Liability, Property, E&amp;O, Public Bonds)</t>
  </si>
  <si>
    <t>Group Health Insurance (Dependent Coverage)</t>
  </si>
  <si>
    <t>Dental Insurance (Employee only)</t>
  </si>
  <si>
    <t>Life Insurance (Employee only)</t>
  </si>
  <si>
    <t>Vision Insurance (Employee only)</t>
  </si>
  <si>
    <t>Retirement Plan (Third Party Administration)</t>
  </si>
  <si>
    <t xml:space="preserve">Contingency Fund  </t>
  </si>
  <si>
    <t>$50/permit</t>
  </si>
  <si>
    <t>TexPool General only</t>
  </si>
  <si>
    <t>Redistricting</t>
  </si>
  <si>
    <t>BRAT Modeling</t>
  </si>
  <si>
    <t>Staff Salaries and Wages</t>
  </si>
  <si>
    <t xml:space="preserve">United and SISlink </t>
  </si>
  <si>
    <t>SunLife</t>
  </si>
  <si>
    <t xml:space="preserve">     Transfer In (from General Fund for previous Scholarship Donations)</t>
  </si>
  <si>
    <t>Antioch Easement</t>
  </si>
  <si>
    <t xml:space="preserve">     Antioch Repair and Maintenance</t>
  </si>
  <si>
    <t>County Coding Review</t>
  </si>
  <si>
    <t>Board Development</t>
  </si>
  <si>
    <t>Required Policy Training</t>
  </si>
  <si>
    <t xml:space="preserve"> Budgeted Permitted Pumpage 3,437,838,661 Gallons</t>
  </si>
  <si>
    <t>Printing/Copying/Photo Processing</t>
  </si>
  <si>
    <t>Office Supplies/Canteen</t>
  </si>
  <si>
    <t>Postage/Freight /Shipping</t>
  </si>
  <si>
    <t>Computer Hardware/Supplies /AV Equipment</t>
  </si>
  <si>
    <t xml:space="preserve">     Office Complex Maintenance/ Offices/Lawn </t>
  </si>
  <si>
    <t xml:space="preserve">     Total Team Expenditures</t>
  </si>
  <si>
    <t>Dues and Memberships (Organizational/Staff Professional )</t>
  </si>
  <si>
    <t>Shared Territory Monitoring (Special Provisions)</t>
  </si>
  <si>
    <t>Shared Territory (Special Provisions)</t>
  </si>
  <si>
    <t xml:space="preserve">     Transfer In (from Cash Flow Reserve General)</t>
  </si>
  <si>
    <t xml:space="preserve">     Transfer In (from Contingency Fund in to General Fund)</t>
  </si>
  <si>
    <t xml:space="preserve">     Total Communications Team </t>
  </si>
  <si>
    <t xml:space="preserve">FY 2022 INITIAL  BUDGET   </t>
  </si>
  <si>
    <t>Board-approved 7.8.2021</t>
  </si>
  <si>
    <t>Communications and Outreach</t>
  </si>
  <si>
    <t>Website</t>
  </si>
  <si>
    <t xml:space="preserve">Programs/Events </t>
  </si>
  <si>
    <t>Scholarship Programs/Awards (General Support)</t>
  </si>
  <si>
    <t>Communications Team: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</si>
</sst>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6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4" fontId="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7" fillId="0" borderId="11" xfId="0" applyFont="1" applyFill="1" applyBorder="1" applyAlignment="1" applyProtection="1">
      <alignment horizontal="right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5" fontId="9" fillId="0" borderId="11" xfId="0" applyNumberFormat="1" applyFont="1" applyFill="1" applyBorder="1" applyAlignment="1" applyProtection="1">
      <alignment horizontal="right" vertical="center"/>
      <protection locked="0"/>
    </xf>
    <xf numFmtId="5" fontId="9" fillId="0" borderId="12" xfId="0" applyNumberFormat="1" applyFont="1" applyFill="1" applyBorder="1" applyAlignment="1" applyProtection="1">
      <alignment horizontal="right" vertical="center"/>
      <protection locked="0"/>
    </xf>
    <xf numFmtId="5" fontId="11" fillId="0" borderId="11" xfId="0" applyNumberFormat="1" applyFont="1" applyFill="1" applyBorder="1" applyAlignment="1" applyProtection="1">
      <alignment horizontal="right" vertical="center"/>
      <protection locked="0"/>
    </xf>
    <xf numFmtId="5" fontId="58" fillId="0" borderId="11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44" fontId="5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11" xfId="0" applyNumberFormat="1" applyFont="1" applyFill="1" applyBorder="1" applyAlignment="1" applyProtection="1" quotePrefix="1">
      <alignment horizontal="right" vertical="center"/>
      <protection locked="0"/>
    </xf>
    <xf numFmtId="179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9" fontId="58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 locked="0"/>
    </xf>
    <xf numFmtId="179" fontId="11" fillId="0" borderId="11" xfId="0" applyNumberFormat="1" applyFont="1" applyFill="1" applyBorder="1" applyAlignment="1" applyProtection="1">
      <alignment horizontal="right" vertical="center"/>
      <protection locked="0"/>
    </xf>
    <xf numFmtId="179" fontId="57" fillId="0" borderId="11" xfId="0" applyNumberFormat="1" applyFont="1" applyFill="1" applyBorder="1" applyAlignment="1" applyProtection="1">
      <alignment horizontal="right" vertical="center"/>
      <protection locked="0"/>
    </xf>
    <xf numFmtId="179" fontId="9" fillId="0" borderId="12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11" fillId="0" borderId="0" xfId="0" applyFont="1" applyFill="1" applyBorder="1" applyAlignment="1" applyProtection="1" quotePrefix="1">
      <alignment horizontal="left" vertical="center"/>
      <protection locked="0"/>
    </xf>
    <xf numFmtId="179" fontId="58" fillId="0" borderId="11" xfId="0" applyNumberFormat="1" applyFont="1" applyFill="1" applyBorder="1" applyAlignment="1" applyProtection="1" quotePrefix="1">
      <alignment horizontal="right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 quotePrefix="1">
      <alignment horizontal="left" vertical="center"/>
      <protection locked="0"/>
    </xf>
    <xf numFmtId="179" fontId="57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11" xfId="4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69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vertical="center" wrapText="1"/>
      <protection locked="0"/>
    </xf>
    <xf numFmtId="179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79" fontId="5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3" xfId="42" applyNumberFormat="1" applyFont="1" applyFill="1" applyBorder="1" applyAlignment="1" applyProtection="1">
      <alignment horizontal="right" vertical="center"/>
      <protection locked="0"/>
    </xf>
    <xf numFmtId="3" fontId="58" fillId="0" borderId="11" xfId="42" applyNumberFormat="1" applyFont="1" applyFill="1" applyBorder="1" applyAlignment="1" applyProtection="1">
      <alignment horizontal="right" vertical="center"/>
      <protection locked="0"/>
    </xf>
    <xf numFmtId="3" fontId="9" fillId="0" borderId="11" xfId="42" applyNumberFormat="1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vertical="center"/>
      <protection locked="0"/>
    </xf>
    <xf numFmtId="49" fontId="58" fillId="0" borderId="10" xfId="0" applyNumberFormat="1" applyFont="1" applyFill="1" applyBorder="1" applyAlignment="1" applyProtection="1">
      <alignment horizontal="center" vertical="center"/>
      <protection locked="0"/>
    </xf>
    <xf numFmtId="6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5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12" fillId="0" borderId="0" xfId="0" applyNumberFormat="1" applyFont="1" applyFill="1" applyBorder="1" applyAlignment="1" applyProtection="1">
      <alignment horizontal="center" vertical="center"/>
      <protection locked="0"/>
    </xf>
    <xf numFmtId="5" fontId="5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6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37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4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0" fontId="6" fillId="0" borderId="0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4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57" fillId="0" borderId="11" xfId="0" applyNumberFormat="1" applyFont="1" applyFill="1" applyBorder="1" applyAlignment="1" applyProtection="1">
      <alignment horizontal="right" vertical="center"/>
      <protection/>
    </xf>
    <xf numFmtId="44" fontId="6" fillId="0" borderId="0" xfId="0" applyNumberFormat="1" applyFont="1" applyFill="1" applyBorder="1" applyAlignment="1" applyProtection="1" quotePrefix="1">
      <alignment horizontal="center" vertical="center" wrapText="1" shrinkToFit="1"/>
      <protection locked="0"/>
    </xf>
    <xf numFmtId="3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vertical="center"/>
      <protection locked="0"/>
    </xf>
    <xf numFmtId="49" fontId="1" fillId="0" borderId="17" xfId="0" applyNumberFormat="1" applyFon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16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6" fontId="9" fillId="0" borderId="11" xfId="44" applyNumberFormat="1" applyFont="1" applyFill="1" applyBorder="1" applyAlignment="1" applyProtection="1">
      <alignment horizontal="right" vertical="center"/>
      <protection locked="0"/>
    </xf>
    <xf numFmtId="3" fontId="9" fillId="0" borderId="11" xfId="59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16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50"/>
  <sheetViews>
    <sheetView tabSelected="1" workbookViewId="0" topLeftCell="A107">
      <selection activeCell="B137" sqref="B137"/>
    </sheetView>
  </sheetViews>
  <sheetFormatPr defaultColWidth="12.375" defaultRowHeight="16.5" customHeight="1"/>
  <cols>
    <col min="1" max="1" width="4.00390625" style="6" customWidth="1"/>
    <col min="2" max="2" width="68.125" style="2" customWidth="1"/>
    <col min="3" max="3" width="19.875" style="78" customWidth="1"/>
    <col min="4" max="4" width="25.625" style="12" customWidth="1"/>
    <col min="5" max="8" width="12.375" style="2" customWidth="1"/>
    <col min="9" max="16384" width="12.375" style="2" customWidth="1"/>
  </cols>
  <sheetData>
    <row r="1" spans="1:4" s="4" customFormat="1" ht="95.25" customHeight="1" thickBot="1">
      <c r="A1" s="89"/>
      <c r="B1" s="90"/>
      <c r="C1" s="91" t="s">
        <v>142</v>
      </c>
      <c r="D1" s="98"/>
    </row>
    <row r="2" spans="1:4" s="3" customFormat="1" ht="30" customHeight="1" thickBot="1">
      <c r="A2" s="99" t="s">
        <v>129</v>
      </c>
      <c r="B2" s="100"/>
      <c r="C2" s="100"/>
      <c r="D2" s="101"/>
    </row>
    <row r="3" spans="1:4" s="13" customFormat="1" ht="24.75" customHeight="1" thickBot="1">
      <c r="A3" s="104" t="s">
        <v>46</v>
      </c>
      <c r="B3" s="105"/>
      <c r="C3" s="61"/>
      <c r="D3" s="87" t="s">
        <v>143</v>
      </c>
    </row>
    <row r="4" spans="1:4" s="13" customFormat="1" ht="21" customHeight="1">
      <c r="A4" s="15" t="s">
        <v>18</v>
      </c>
      <c r="B4" s="16" t="s">
        <v>78</v>
      </c>
      <c r="C4" s="62" t="s">
        <v>44</v>
      </c>
      <c r="D4" s="88"/>
    </row>
    <row r="5" spans="1:4" s="27" customFormat="1" ht="21" customHeight="1">
      <c r="A5" s="18"/>
      <c r="B5" s="5" t="s">
        <v>107</v>
      </c>
      <c r="C5" s="83">
        <v>2628265913</v>
      </c>
      <c r="D5" s="19">
        <f>C5*0.17/1000</f>
        <v>446805.20521000004</v>
      </c>
    </row>
    <row r="6" spans="1:4" s="27" customFormat="1" ht="21" customHeight="1">
      <c r="A6" s="18"/>
      <c r="B6" s="5" t="s">
        <v>53</v>
      </c>
      <c r="C6" s="83">
        <v>327912748</v>
      </c>
      <c r="D6" s="19">
        <f>C6*0.44/1000</f>
        <v>144281.60912</v>
      </c>
    </row>
    <row r="7" spans="1:4" s="13" customFormat="1" ht="21" customHeight="1" thickBot="1">
      <c r="A7" s="18"/>
      <c r="B7" s="5" t="s">
        <v>58</v>
      </c>
      <c r="C7" s="63">
        <v>289180000</v>
      </c>
      <c r="D7" s="20">
        <f>SUM(289000100/325851)</f>
        <v>886.9087404979576</v>
      </c>
    </row>
    <row r="8" spans="1:4" s="27" customFormat="1" ht="21" customHeight="1">
      <c r="A8" s="85"/>
      <c r="B8" s="5" t="s">
        <v>77</v>
      </c>
      <c r="C8" s="83">
        <f>SUM(C5:C7)</f>
        <v>3245358661</v>
      </c>
      <c r="D8" s="19">
        <f>SUM(D5:D7)</f>
        <v>591973.7230704981</v>
      </c>
    </row>
    <row r="9" spans="1:4" s="27" customFormat="1" ht="21" customHeight="1" thickBot="1">
      <c r="A9" s="85"/>
      <c r="B9" s="5" t="s">
        <v>48</v>
      </c>
      <c r="C9" s="83">
        <v>192480000</v>
      </c>
      <c r="D9" s="20">
        <v>32722</v>
      </c>
    </row>
    <row r="10" spans="1:4" s="27" customFormat="1" ht="21" customHeight="1">
      <c r="A10" s="85"/>
      <c r="B10" s="5" t="s">
        <v>108</v>
      </c>
      <c r="C10" s="83">
        <f>SUM(C8:C9)-C7</f>
        <v>3148658661</v>
      </c>
      <c r="D10" s="19">
        <f>SUM(D8:D9)</f>
        <v>624695.7230704981</v>
      </c>
    </row>
    <row r="11" spans="1:4" s="13" customFormat="1" ht="21" customHeight="1">
      <c r="A11" s="18"/>
      <c r="B11" s="5" t="s">
        <v>66</v>
      </c>
      <c r="C11" s="83">
        <f>SUM(C10,C7)</f>
        <v>3437838661</v>
      </c>
      <c r="D11" s="22"/>
    </row>
    <row r="12" spans="1:4" s="13" customFormat="1" ht="21" customHeight="1" thickBot="1">
      <c r="A12" s="15"/>
      <c r="B12" s="8" t="s">
        <v>79</v>
      </c>
      <c r="C12" s="64"/>
      <c r="D12" s="93">
        <f>C10*0.17/1000*1.5</f>
        <v>802907.9585550001</v>
      </c>
    </row>
    <row r="13" spans="1:4" s="13" customFormat="1" ht="21" customHeight="1">
      <c r="A13" s="86"/>
      <c r="B13" s="23"/>
      <c r="C13" s="65"/>
      <c r="D13" s="21">
        <f>SUM(D10+D12)</f>
        <v>1427603.6816254982</v>
      </c>
    </row>
    <row r="14" spans="1:4" s="13" customFormat="1" ht="21" customHeight="1">
      <c r="A14" s="15"/>
      <c r="B14" s="7" t="s">
        <v>48</v>
      </c>
      <c r="C14" s="66"/>
      <c r="D14" s="25">
        <v>-32215</v>
      </c>
    </row>
    <row r="15" spans="1:4" s="27" customFormat="1" ht="21" customHeight="1" thickBot="1">
      <c r="A15" s="15"/>
      <c r="B15" s="7" t="s">
        <v>35</v>
      </c>
      <c r="C15" s="67" t="s">
        <v>73</v>
      </c>
      <c r="D15" s="26">
        <v>124000</v>
      </c>
    </row>
    <row r="16" spans="1:4" s="13" customFormat="1" ht="21" customHeight="1">
      <c r="A16" s="15"/>
      <c r="B16" s="8" t="s">
        <v>88</v>
      </c>
      <c r="C16" s="68"/>
      <c r="D16" s="21">
        <f>SUM(D13:D15)</f>
        <v>1519388.6816254982</v>
      </c>
    </row>
    <row r="17" spans="1:4" s="13" customFormat="1" ht="21" customHeight="1">
      <c r="A17" s="15" t="s">
        <v>20</v>
      </c>
      <c r="B17" s="8" t="s">
        <v>19</v>
      </c>
      <c r="C17" s="65"/>
      <c r="D17" s="28"/>
    </row>
    <row r="18" spans="1:4" s="13" customFormat="1" ht="21" customHeight="1">
      <c r="A18" s="15"/>
      <c r="B18" s="27" t="s">
        <v>33</v>
      </c>
      <c r="C18" s="60" t="s">
        <v>116</v>
      </c>
      <c r="D18" s="29">
        <v>8700</v>
      </c>
    </row>
    <row r="19" spans="1:4" s="13" customFormat="1" ht="21" customHeight="1">
      <c r="A19" s="92"/>
      <c r="B19" s="27" t="s">
        <v>137</v>
      </c>
      <c r="C19" s="60"/>
      <c r="D19" s="29">
        <v>2500</v>
      </c>
    </row>
    <row r="20" spans="1:4" s="13" customFormat="1" ht="21" customHeight="1" thickBot="1">
      <c r="A20" s="15"/>
      <c r="B20" s="9" t="s">
        <v>59</v>
      </c>
      <c r="C20" s="69"/>
      <c r="D20" s="26">
        <v>9800</v>
      </c>
    </row>
    <row r="21" spans="1:4" s="13" customFormat="1" ht="21" customHeight="1">
      <c r="A21" s="15"/>
      <c r="B21" s="8" t="s">
        <v>89</v>
      </c>
      <c r="C21" s="65"/>
      <c r="D21" s="30">
        <f>SUM(D18:D20)</f>
        <v>21000</v>
      </c>
    </row>
    <row r="22" spans="1:4" s="13" customFormat="1" ht="21" customHeight="1">
      <c r="A22" s="15" t="s">
        <v>22</v>
      </c>
      <c r="B22" s="8" t="s">
        <v>21</v>
      </c>
      <c r="C22" s="66"/>
      <c r="D22" s="29"/>
    </row>
    <row r="23" spans="1:4" s="13" customFormat="1" ht="21" customHeight="1" thickBot="1">
      <c r="A23" s="15"/>
      <c r="B23" s="7" t="s">
        <v>32</v>
      </c>
      <c r="C23" s="82" t="s">
        <v>117</v>
      </c>
      <c r="D23" s="32">
        <v>1000</v>
      </c>
    </row>
    <row r="24" spans="1:4" s="13" customFormat="1" ht="21" customHeight="1">
      <c r="A24" s="15"/>
      <c r="B24" s="8" t="s">
        <v>90</v>
      </c>
      <c r="C24" s="65"/>
      <c r="D24" s="33">
        <f>SUM(D23:D23)</f>
        <v>1000</v>
      </c>
    </row>
    <row r="25" spans="1:4" s="13" customFormat="1" ht="21" customHeight="1">
      <c r="A25" s="15" t="s">
        <v>25</v>
      </c>
      <c r="B25" s="34" t="s">
        <v>86</v>
      </c>
      <c r="C25" s="65"/>
      <c r="D25" s="35"/>
    </row>
    <row r="26" spans="1:4" s="13" customFormat="1" ht="21" customHeight="1">
      <c r="A26" s="15"/>
      <c r="B26" s="37" t="s">
        <v>139</v>
      </c>
      <c r="C26" s="65"/>
      <c r="D26" s="25">
        <v>175000</v>
      </c>
    </row>
    <row r="27" spans="1:4" s="13" customFormat="1" ht="21" customHeight="1">
      <c r="A27" s="15"/>
      <c r="B27" s="37" t="s">
        <v>123</v>
      </c>
      <c r="C27" s="65"/>
      <c r="D27" s="25">
        <v>3361</v>
      </c>
    </row>
    <row r="28" spans="1:4" s="13" customFormat="1" ht="21" customHeight="1" thickBot="1">
      <c r="A28" s="15"/>
      <c r="B28" s="37" t="s">
        <v>140</v>
      </c>
      <c r="C28" s="65"/>
      <c r="D28" s="32">
        <v>50000</v>
      </c>
    </row>
    <row r="29" spans="1:4" s="27" customFormat="1" ht="21" customHeight="1">
      <c r="A29" s="36"/>
      <c r="B29" s="10" t="s">
        <v>91</v>
      </c>
      <c r="C29" s="60"/>
      <c r="D29" s="33">
        <f>SUM(D26:D28)</f>
        <v>228361</v>
      </c>
    </row>
    <row r="30" spans="1:4" s="27" customFormat="1" ht="21" customHeight="1" thickBot="1">
      <c r="A30" s="36"/>
      <c r="B30" s="10"/>
      <c r="C30" s="60"/>
      <c r="D30" s="35"/>
    </row>
    <row r="31" spans="1:4" s="14" customFormat="1" ht="24" customHeight="1" thickBot="1">
      <c r="A31" s="15"/>
      <c r="B31" s="8" t="s">
        <v>6</v>
      </c>
      <c r="C31" s="65"/>
      <c r="D31" s="40">
        <f>SUM(D16,D21,D24,D29)</f>
        <v>1769749.6816254982</v>
      </c>
    </row>
    <row r="32" spans="1:4" s="14" customFormat="1" ht="9" customHeight="1">
      <c r="A32" s="15"/>
      <c r="B32" s="8"/>
      <c r="C32" s="65"/>
      <c r="D32" s="28"/>
    </row>
    <row r="33" spans="1:4" s="13" customFormat="1" ht="21" customHeight="1">
      <c r="A33" s="102" t="s">
        <v>5</v>
      </c>
      <c r="B33" s="106"/>
      <c r="C33" s="66"/>
      <c r="D33" s="31"/>
    </row>
    <row r="34" spans="1:4" s="14" customFormat="1" ht="21" customHeight="1">
      <c r="A34" s="15" t="s">
        <v>17</v>
      </c>
      <c r="B34" s="8" t="s">
        <v>24</v>
      </c>
      <c r="C34" s="65"/>
      <c r="D34" s="28"/>
    </row>
    <row r="35" spans="1:4" s="13" customFormat="1" ht="21" customHeight="1">
      <c r="A35" s="15"/>
      <c r="B35" s="7" t="s">
        <v>1</v>
      </c>
      <c r="C35" s="66"/>
      <c r="D35" s="29">
        <v>6000</v>
      </c>
    </row>
    <row r="36" spans="1:4" s="13" customFormat="1" ht="21" customHeight="1">
      <c r="A36" s="15"/>
      <c r="B36" s="7" t="s">
        <v>13</v>
      </c>
      <c r="C36" s="70" t="s">
        <v>105</v>
      </c>
      <c r="D36" s="29">
        <v>15000</v>
      </c>
    </row>
    <row r="37" spans="1:4" s="13" customFormat="1" ht="21" customHeight="1">
      <c r="A37" s="15"/>
      <c r="B37" s="7" t="s">
        <v>130</v>
      </c>
      <c r="C37" s="66"/>
      <c r="D37" s="29">
        <v>2000</v>
      </c>
    </row>
    <row r="38" spans="1:4" s="13" customFormat="1" ht="21" customHeight="1">
      <c r="A38" s="15"/>
      <c r="B38" s="7" t="s">
        <v>132</v>
      </c>
      <c r="C38" s="60"/>
      <c r="D38" s="29">
        <v>2500</v>
      </c>
    </row>
    <row r="39" spans="1:4" s="13" customFormat="1" ht="21" customHeight="1">
      <c r="A39" s="15"/>
      <c r="B39" s="7" t="s">
        <v>131</v>
      </c>
      <c r="C39" s="60"/>
      <c r="D39" s="29">
        <v>6000</v>
      </c>
    </row>
    <row r="40" spans="1:4" s="13" customFormat="1" ht="21" customHeight="1">
      <c r="A40" s="15"/>
      <c r="B40" s="7" t="s">
        <v>82</v>
      </c>
      <c r="C40" s="60"/>
      <c r="D40" s="29">
        <v>1500</v>
      </c>
    </row>
    <row r="41" spans="1:4" s="27" customFormat="1" ht="21" customHeight="1">
      <c r="A41" s="15"/>
      <c r="B41" s="7" t="s">
        <v>133</v>
      </c>
      <c r="C41" s="60" t="s">
        <v>9</v>
      </c>
      <c r="D41" s="29">
        <v>6000</v>
      </c>
    </row>
    <row r="42" spans="1:4" s="13" customFormat="1" ht="21" customHeight="1">
      <c r="A42" s="15"/>
      <c r="B42" s="7" t="s">
        <v>34</v>
      </c>
      <c r="C42" s="60"/>
      <c r="D42" s="41">
        <v>6000</v>
      </c>
    </row>
    <row r="43" spans="1:4" s="13" customFormat="1" ht="21" customHeight="1">
      <c r="A43" s="15"/>
      <c r="B43" s="9" t="s">
        <v>10</v>
      </c>
      <c r="C43" s="11" t="s">
        <v>67</v>
      </c>
      <c r="D43" s="41">
        <v>19140</v>
      </c>
    </row>
    <row r="44" spans="1:4" s="13" customFormat="1" ht="21" customHeight="1">
      <c r="A44" s="15"/>
      <c r="B44" s="7" t="s">
        <v>11</v>
      </c>
      <c r="C44" s="60"/>
      <c r="D44" s="41">
        <v>2000</v>
      </c>
    </row>
    <row r="45" spans="1:4" s="13" customFormat="1" ht="21" customHeight="1">
      <c r="A45" s="15"/>
      <c r="B45" s="7" t="s">
        <v>3</v>
      </c>
      <c r="C45" s="60"/>
      <c r="D45" s="41">
        <v>4200</v>
      </c>
    </row>
    <row r="46" spans="1:4" s="13" customFormat="1" ht="21" customHeight="1">
      <c r="A46" s="15"/>
      <c r="B46" s="7" t="s">
        <v>68</v>
      </c>
      <c r="C46" s="60"/>
      <c r="D46" s="41">
        <v>4000</v>
      </c>
    </row>
    <row r="47" spans="1:4" s="13" customFormat="1" ht="21" customHeight="1">
      <c r="A47" s="15"/>
      <c r="B47" s="42" t="s">
        <v>43</v>
      </c>
      <c r="C47" s="60" t="s">
        <v>38</v>
      </c>
      <c r="D47" s="41">
        <v>6600</v>
      </c>
    </row>
    <row r="48" spans="1:4" s="13" customFormat="1" ht="21" customHeight="1">
      <c r="A48" s="15"/>
      <c r="B48" s="8" t="s">
        <v>49</v>
      </c>
      <c r="C48" s="60"/>
      <c r="D48" s="17"/>
    </row>
    <row r="49" spans="1:4" s="13" customFormat="1" ht="21" customHeight="1">
      <c r="A49" s="15"/>
      <c r="B49" s="7" t="s">
        <v>92</v>
      </c>
      <c r="C49" s="11"/>
      <c r="D49" s="29">
        <v>6500</v>
      </c>
    </row>
    <row r="50" spans="1:4" s="13" customFormat="1" ht="21" customHeight="1">
      <c r="A50" s="15"/>
      <c r="B50" s="7" t="s">
        <v>134</v>
      </c>
      <c r="C50" s="1"/>
      <c r="D50" s="29">
        <v>11400</v>
      </c>
    </row>
    <row r="51" spans="1:4" s="13" customFormat="1" ht="21" customHeight="1">
      <c r="A51" s="15"/>
      <c r="B51" s="7" t="s">
        <v>93</v>
      </c>
      <c r="C51" s="60"/>
      <c r="D51" s="29">
        <v>5000</v>
      </c>
    </row>
    <row r="52" spans="1:4" s="13" customFormat="1" ht="21" customHeight="1">
      <c r="A52" s="92"/>
      <c r="B52" s="7" t="s">
        <v>125</v>
      </c>
      <c r="C52" s="60"/>
      <c r="D52" s="29">
        <v>2500</v>
      </c>
    </row>
    <row r="53" spans="1:4" s="13" customFormat="1" ht="21" customHeight="1">
      <c r="A53" s="15"/>
      <c r="B53" s="8" t="s">
        <v>15</v>
      </c>
      <c r="C53" s="62"/>
      <c r="D53" s="31"/>
    </row>
    <row r="54" spans="1:4" s="13" customFormat="1" ht="21" customHeight="1">
      <c r="A54" s="15"/>
      <c r="B54" s="7" t="s">
        <v>94</v>
      </c>
      <c r="C54" s="11"/>
      <c r="D54" s="29">
        <v>1150</v>
      </c>
    </row>
    <row r="55" spans="1:4" s="13" customFormat="1" ht="21" customHeight="1">
      <c r="A55" s="15"/>
      <c r="B55" s="7" t="s">
        <v>95</v>
      </c>
      <c r="C55" s="60"/>
      <c r="D55" s="29">
        <v>9500</v>
      </c>
    </row>
    <row r="56" spans="1:4" s="27" customFormat="1" ht="21" customHeight="1">
      <c r="A56" s="15"/>
      <c r="B56" s="7" t="s">
        <v>16</v>
      </c>
      <c r="C56" s="60"/>
      <c r="D56" s="29">
        <v>2500</v>
      </c>
    </row>
    <row r="57" spans="1:4" s="13" customFormat="1" ht="21" customHeight="1">
      <c r="A57" s="15"/>
      <c r="B57" s="7" t="s">
        <v>136</v>
      </c>
      <c r="C57" s="60"/>
      <c r="D57" s="29">
        <v>6100</v>
      </c>
    </row>
    <row r="58" spans="1:4" s="13" customFormat="1" ht="21" customHeight="1">
      <c r="A58" s="15"/>
      <c r="B58" s="7" t="s">
        <v>109</v>
      </c>
      <c r="C58" s="60"/>
      <c r="D58" s="29">
        <v>6070</v>
      </c>
    </row>
    <row r="59" spans="1:4" s="13" customFormat="1" ht="21" customHeight="1">
      <c r="A59" s="15"/>
      <c r="B59" s="7" t="s">
        <v>39</v>
      </c>
      <c r="C59" s="60"/>
      <c r="D59" s="29">
        <v>19000</v>
      </c>
    </row>
    <row r="60" spans="1:4" s="14" customFormat="1" ht="21" customHeight="1" thickBot="1">
      <c r="A60" s="15"/>
      <c r="B60" s="7" t="s">
        <v>4</v>
      </c>
      <c r="C60" s="60" t="s">
        <v>40</v>
      </c>
      <c r="D60" s="26">
        <v>20184</v>
      </c>
    </row>
    <row r="61" spans="1:4" s="13" customFormat="1" ht="21" customHeight="1" thickBot="1">
      <c r="A61" s="15"/>
      <c r="B61" s="8" t="s">
        <v>96</v>
      </c>
      <c r="C61" s="60"/>
      <c r="D61" s="40">
        <f>SUM(D35:D60)</f>
        <v>170844</v>
      </c>
    </row>
    <row r="62" spans="1:4" s="13" customFormat="1" ht="9" customHeight="1">
      <c r="A62" s="15"/>
      <c r="B62" s="8"/>
      <c r="C62" s="60"/>
      <c r="D62" s="28"/>
    </row>
    <row r="63" spans="1:4" s="13" customFormat="1" ht="21" customHeight="1">
      <c r="A63" s="15" t="s">
        <v>20</v>
      </c>
      <c r="B63" s="8" t="s">
        <v>23</v>
      </c>
      <c r="C63" s="62"/>
      <c r="D63" s="81"/>
    </row>
    <row r="64" spans="1:4" s="13" customFormat="1" ht="21" customHeight="1">
      <c r="A64" s="15"/>
      <c r="B64" s="7" t="s">
        <v>120</v>
      </c>
      <c r="C64" s="62"/>
      <c r="D64" s="94">
        <v>951668</v>
      </c>
    </row>
    <row r="65" spans="1:4" s="13" customFormat="1" ht="21" customHeight="1">
      <c r="A65" s="15"/>
      <c r="B65" s="7" t="s">
        <v>83</v>
      </c>
      <c r="C65" s="60"/>
      <c r="D65" s="29">
        <v>0</v>
      </c>
    </row>
    <row r="66" spans="1:4" s="13" customFormat="1" ht="21" customHeight="1" thickBot="1">
      <c r="A66" s="15"/>
      <c r="B66" s="7" t="s">
        <v>7</v>
      </c>
      <c r="C66" s="60" t="s">
        <v>57</v>
      </c>
      <c r="D66" s="26">
        <v>25000</v>
      </c>
    </row>
    <row r="67" spans="1:4" s="13" customFormat="1" ht="21" customHeight="1" thickBot="1">
      <c r="A67" s="15"/>
      <c r="B67" s="8" t="s">
        <v>97</v>
      </c>
      <c r="C67" s="1"/>
      <c r="D67" s="40">
        <f>SUM(D64:D66)</f>
        <v>976668</v>
      </c>
    </row>
    <row r="68" spans="1:4" s="13" customFormat="1" ht="7.5" customHeight="1">
      <c r="A68" s="15"/>
      <c r="B68" s="8"/>
      <c r="C68" s="1"/>
      <c r="D68" s="30"/>
    </row>
    <row r="69" spans="1:4" s="13" customFormat="1" ht="21" customHeight="1">
      <c r="A69" s="15" t="s">
        <v>22</v>
      </c>
      <c r="B69" s="8" t="s">
        <v>76</v>
      </c>
      <c r="C69" s="60"/>
      <c r="D69" s="28"/>
    </row>
    <row r="70" spans="1:4" s="13" customFormat="1" ht="21" customHeight="1">
      <c r="A70" s="15"/>
      <c r="B70" s="8" t="s">
        <v>74</v>
      </c>
      <c r="C70" s="60"/>
      <c r="D70" s="28"/>
    </row>
    <row r="71" spans="1:4" s="13" customFormat="1" ht="21" customHeight="1">
      <c r="A71" s="15"/>
      <c r="B71" s="7" t="s">
        <v>36</v>
      </c>
      <c r="C71" s="71">
        <v>0.0765</v>
      </c>
      <c r="D71" s="29">
        <f>SUM(D67*7.65%)</f>
        <v>74715.102</v>
      </c>
    </row>
    <row r="72" spans="1:176" s="13" customFormat="1" ht="21" customHeight="1">
      <c r="A72" s="15"/>
      <c r="B72" s="7" t="s">
        <v>80</v>
      </c>
      <c r="C72" s="72" t="s">
        <v>106</v>
      </c>
      <c r="D72" s="29">
        <v>5000</v>
      </c>
      <c r="E72" s="38"/>
      <c r="G72" s="14"/>
      <c r="H72" s="38"/>
      <c r="I72" s="44"/>
      <c r="J72" s="43"/>
      <c r="K72" s="45"/>
      <c r="L72" s="24"/>
      <c r="M72" s="38"/>
      <c r="O72" s="14"/>
      <c r="P72" s="38"/>
      <c r="Q72" s="44"/>
      <c r="R72" s="43"/>
      <c r="S72" s="45"/>
      <c r="T72" s="24"/>
      <c r="U72" s="38"/>
      <c r="W72" s="14"/>
      <c r="X72" s="38"/>
      <c r="Y72" s="44"/>
      <c r="Z72" s="43"/>
      <c r="AA72" s="45"/>
      <c r="AB72" s="24"/>
      <c r="AC72" s="38"/>
      <c r="AE72" s="14"/>
      <c r="AF72" s="38"/>
      <c r="AG72" s="44"/>
      <c r="AH72" s="43"/>
      <c r="AI72" s="45"/>
      <c r="AJ72" s="24"/>
      <c r="AK72" s="38"/>
      <c r="AM72" s="14"/>
      <c r="AN72" s="38">
        <v>49000</v>
      </c>
      <c r="AO72" s="44" t="s">
        <v>31</v>
      </c>
      <c r="AP72" s="43">
        <v>6151.1</v>
      </c>
      <c r="AQ72" s="45" t="s">
        <v>30</v>
      </c>
      <c r="AR72" s="24"/>
      <c r="AS72" s="38">
        <v>48000</v>
      </c>
      <c r="AU72" s="14"/>
      <c r="AV72" s="38">
        <v>49000</v>
      </c>
      <c r="AW72" s="44" t="s">
        <v>31</v>
      </c>
      <c r="AX72" s="43">
        <v>6151.1</v>
      </c>
      <c r="AY72" s="45" t="s">
        <v>30</v>
      </c>
      <c r="AZ72" s="24"/>
      <c r="BA72" s="38">
        <v>48000</v>
      </c>
      <c r="BC72" s="14"/>
      <c r="BD72" s="38">
        <v>49000</v>
      </c>
      <c r="BE72" s="44" t="s">
        <v>31</v>
      </c>
      <c r="BF72" s="43">
        <v>6151.1</v>
      </c>
      <c r="BG72" s="45" t="s">
        <v>30</v>
      </c>
      <c r="BH72" s="24"/>
      <c r="BI72" s="38">
        <v>48000</v>
      </c>
      <c r="BK72" s="14"/>
      <c r="BL72" s="38">
        <v>49000</v>
      </c>
      <c r="BM72" s="44" t="s">
        <v>31</v>
      </c>
      <c r="BN72" s="43">
        <v>6151.1</v>
      </c>
      <c r="BO72" s="45" t="s">
        <v>30</v>
      </c>
      <c r="BP72" s="24"/>
      <c r="BQ72" s="38">
        <v>48000</v>
      </c>
      <c r="BS72" s="14"/>
      <c r="BT72" s="38">
        <v>49000</v>
      </c>
      <c r="BU72" s="44" t="s">
        <v>31</v>
      </c>
      <c r="BV72" s="43">
        <v>6151.1</v>
      </c>
      <c r="BW72" s="45" t="s">
        <v>30</v>
      </c>
      <c r="BX72" s="24"/>
      <c r="BY72" s="38">
        <v>48000</v>
      </c>
      <c r="CA72" s="14"/>
      <c r="CB72" s="38">
        <v>49000</v>
      </c>
      <c r="CC72" s="44" t="s">
        <v>31</v>
      </c>
      <c r="CD72" s="43">
        <v>6151.1</v>
      </c>
      <c r="CE72" s="45" t="s">
        <v>30</v>
      </c>
      <c r="CF72" s="24"/>
      <c r="CG72" s="38">
        <v>48000</v>
      </c>
      <c r="CI72" s="14"/>
      <c r="CJ72" s="38">
        <v>49000</v>
      </c>
      <c r="CK72" s="44" t="s">
        <v>31</v>
      </c>
      <c r="CL72" s="43">
        <v>6151.1</v>
      </c>
      <c r="CM72" s="45" t="s">
        <v>30</v>
      </c>
      <c r="CN72" s="24"/>
      <c r="CO72" s="38">
        <v>48000</v>
      </c>
      <c r="CQ72" s="14"/>
      <c r="CR72" s="38">
        <v>49000</v>
      </c>
      <c r="CS72" s="44" t="s">
        <v>31</v>
      </c>
      <c r="CT72" s="43">
        <v>6151.1</v>
      </c>
      <c r="CU72" s="45" t="s">
        <v>30</v>
      </c>
      <c r="CV72" s="24"/>
      <c r="CW72" s="38">
        <v>48000</v>
      </c>
      <c r="CY72" s="14"/>
      <c r="CZ72" s="38">
        <v>49000</v>
      </c>
      <c r="DA72" s="44" t="s">
        <v>31</v>
      </c>
      <c r="DB72" s="43">
        <v>6151.1</v>
      </c>
      <c r="DC72" s="45" t="s">
        <v>30</v>
      </c>
      <c r="DD72" s="24"/>
      <c r="DE72" s="38">
        <v>48000</v>
      </c>
      <c r="DG72" s="14"/>
      <c r="DH72" s="38">
        <v>49000</v>
      </c>
      <c r="DI72" s="44" t="s">
        <v>31</v>
      </c>
      <c r="DJ72" s="43">
        <v>6151.1</v>
      </c>
      <c r="DK72" s="45" t="s">
        <v>30</v>
      </c>
      <c r="DL72" s="24"/>
      <c r="DM72" s="38">
        <v>48000</v>
      </c>
      <c r="DO72" s="14"/>
      <c r="DP72" s="38">
        <v>49000</v>
      </c>
      <c r="DQ72" s="44" t="s">
        <v>31</v>
      </c>
      <c r="DR72" s="43">
        <v>6151.1</v>
      </c>
      <c r="DS72" s="45" t="s">
        <v>30</v>
      </c>
      <c r="DT72" s="24"/>
      <c r="DU72" s="38">
        <v>48000</v>
      </c>
      <c r="DW72" s="14"/>
      <c r="DX72" s="38">
        <v>49000</v>
      </c>
      <c r="DY72" s="44" t="s">
        <v>31</v>
      </c>
      <c r="DZ72" s="43">
        <v>6151.1</v>
      </c>
      <c r="EA72" s="45" t="s">
        <v>30</v>
      </c>
      <c r="EB72" s="24"/>
      <c r="EC72" s="38">
        <v>48000</v>
      </c>
      <c r="EE72" s="14"/>
      <c r="EF72" s="38">
        <v>49000</v>
      </c>
      <c r="EG72" s="44" t="s">
        <v>31</v>
      </c>
      <c r="EH72" s="43">
        <v>6151.1</v>
      </c>
      <c r="EI72" s="45" t="s">
        <v>30</v>
      </c>
      <c r="EJ72" s="24"/>
      <c r="EK72" s="38">
        <v>48000</v>
      </c>
      <c r="EM72" s="14"/>
      <c r="EN72" s="38">
        <v>49000</v>
      </c>
      <c r="EO72" s="44" t="s">
        <v>31</v>
      </c>
      <c r="EP72" s="43">
        <v>6151.1</v>
      </c>
      <c r="EQ72" s="45" t="s">
        <v>30</v>
      </c>
      <c r="ER72" s="24"/>
      <c r="ES72" s="38">
        <v>48000</v>
      </c>
      <c r="EU72" s="14"/>
      <c r="EV72" s="38">
        <v>49000</v>
      </c>
      <c r="EW72" s="44" t="s">
        <v>31</v>
      </c>
      <c r="EX72" s="43">
        <v>6151.1</v>
      </c>
      <c r="EY72" s="45" t="s">
        <v>30</v>
      </c>
      <c r="EZ72" s="24"/>
      <c r="FA72" s="38">
        <v>48000</v>
      </c>
      <c r="FC72" s="14"/>
      <c r="FD72" s="38">
        <v>49000</v>
      </c>
      <c r="FE72" s="44" t="s">
        <v>31</v>
      </c>
      <c r="FF72" s="43">
        <v>6151.1</v>
      </c>
      <c r="FG72" s="45" t="s">
        <v>30</v>
      </c>
      <c r="FH72" s="24"/>
      <c r="FI72" s="38">
        <v>48000</v>
      </c>
      <c r="FK72" s="14"/>
      <c r="FL72" s="38">
        <v>49000</v>
      </c>
      <c r="FM72" s="44" t="s">
        <v>31</v>
      </c>
      <c r="FN72" s="43">
        <v>6151.1</v>
      </c>
      <c r="FO72" s="45" t="s">
        <v>30</v>
      </c>
      <c r="FP72" s="24"/>
      <c r="FQ72" s="38">
        <v>48000</v>
      </c>
      <c r="FS72" s="14"/>
      <c r="FT72" s="38"/>
    </row>
    <row r="73" spans="1:4" s="46" customFormat="1" ht="21" customHeight="1">
      <c r="A73" s="15"/>
      <c r="B73" s="7" t="s">
        <v>2</v>
      </c>
      <c r="C73" s="60" t="s">
        <v>81</v>
      </c>
      <c r="D73" s="29">
        <v>3812</v>
      </c>
    </row>
    <row r="74" spans="1:4" s="13" customFormat="1" ht="21" customHeight="1" thickBot="1">
      <c r="A74" s="18"/>
      <c r="B74" s="9" t="s">
        <v>8</v>
      </c>
      <c r="C74" s="73">
        <v>0.075</v>
      </c>
      <c r="D74" s="47">
        <v>50000</v>
      </c>
    </row>
    <row r="75" spans="1:4" s="13" customFormat="1" ht="21" customHeight="1">
      <c r="A75" s="18"/>
      <c r="B75" s="10" t="s">
        <v>98</v>
      </c>
      <c r="C75" s="73"/>
      <c r="D75" s="48">
        <f>SUM(D71:D74)</f>
        <v>133527.102</v>
      </c>
    </row>
    <row r="76" spans="1:4" s="13" customFormat="1" ht="6.75" customHeight="1">
      <c r="A76" s="18"/>
      <c r="B76" s="10"/>
      <c r="C76" s="73"/>
      <c r="D76" s="48"/>
    </row>
    <row r="77" spans="1:4" s="13" customFormat="1" ht="21" customHeight="1">
      <c r="A77" s="18"/>
      <c r="B77" s="10" t="s">
        <v>75</v>
      </c>
      <c r="C77" s="73"/>
      <c r="D77" s="49"/>
    </row>
    <row r="78" spans="1:4" s="13" customFormat="1" ht="21" customHeight="1">
      <c r="A78" s="15"/>
      <c r="B78" s="9" t="s">
        <v>30</v>
      </c>
      <c r="C78" s="60" t="s">
        <v>121</v>
      </c>
      <c r="D78" s="29">
        <v>121500</v>
      </c>
    </row>
    <row r="79" spans="1:4" s="13" customFormat="1" ht="21" customHeight="1">
      <c r="A79" s="54"/>
      <c r="B79" s="9" t="s">
        <v>110</v>
      </c>
      <c r="C79" s="80">
        <v>0.25</v>
      </c>
      <c r="D79" s="95">
        <v>19000</v>
      </c>
    </row>
    <row r="80" spans="1:4" s="13" customFormat="1" ht="21" customHeight="1">
      <c r="A80" s="15"/>
      <c r="B80" s="9" t="s">
        <v>111</v>
      </c>
      <c r="C80" s="60" t="s">
        <v>122</v>
      </c>
      <c r="D80" s="29">
        <v>6100</v>
      </c>
    </row>
    <row r="81" spans="1:4" s="13" customFormat="1" ht="21" customHeight="1">
      <c r="A81" s="15"/>
      <c r="B81" s="9" t="s">
        <v>112</v>
      </c>
      <c r="C81" s="60" t="s">
        <v>122</v>
      </c>
      <c r="D81" s="29">
        <v>10000</v>
      </c>
    </row>
    <row r="82" spans="1:4" s="13" customFormat="1" ht="21" customHeight="1">
      <c r="A82" s="15"/>
      <c r="B82" s="9" t="s">
        <v>113</v>
      </c>
      <c r="C82" s="60" t="s">
        <v>122</v>
      </c>
      <c r="D82" s="29">
        <v>1300</v>
      </c>
    </row>
    <row r="83" spans="1:4" s="13" customFormat="1" ht="21" customHeight="1" thickBot="1">
      <c r="A83" s="15"/>
      <c r="B83" s="9" t="s">
        <v>87</v>
      </c>
      <c r="C83" s="74"/>
      <c r="D83" s="26">
        <v>16000</v>
      </c>
    </row>
    <row r="84" spans="1:4" s="14" customFormat="1" ht="21" customHeight="1">
      <c r="A84" s="15"/>
      <c r="B84" s="10" t="s">
        <v>99</v>
      </c>
      <c r="C84" s="75"/>
      <c r="D84" s="30">
        <f>SUM(D78:D83)</f>
        <v>173900</v>
      </c>
    </row>
    <row r="85" spans="1:4" s="13" customFormat="1" ht="8.25" customHeight="1" thickBot="1">
      <c r="A85" s="15"/>
      <c r="B85" s="9"/>
      <c r="C85" s="74"/>
      <c r="D85" s="31"/>
    </row>
    <row r="86" spans="1:4" s="13" customFormat="1" ht="21" customHeight="1" thickBot="1">
      <c r="A86" s="15"/>
      <c r="B86" s="8" t="s">
        <v>104</v>
      </c>
      <c r="C86" s="60"/>
      <c r="D86" s="50">
        <f>SUM(D84,D75)</f>
        <v>307427.102</v>
      </c>
    </row>
    <row r="87" spans="1:4" s="13" customFormat="1" ht="7.5" customHeight="1">
      <c r="A87" s="15"/>
      <c r="B87" s="8"/>
      <c r="C87" s="60"/>
      <c r="D87" s="51"/>
    </row>
    <row r="88" spans="1:4" s="13" customFormat="1" ht="23.25" customHeight="1">
      <c r="A88" s="15" t="s">
        <v>25</v>
      </c>
      <c r="B88" s="8" t="s">
        <v>26</v>
      </c>
      <c r="C88" s="60"/>
      <c r="D88" s="51"/>
    </row>
    <row r="89" spans="1:4" s="13" customFormat="1" ht="21" customHeight="1">
      <c r="A89" s="15"/>
      <c r="B89" s="7" t="s">
        <v>0</v>
      </c>
      <c r="C89" s="60" t="s">
        <v>56</v>
      </c>
      <c r="D89" s="52">
        <v>13650</v>
      </c>
    </row>
    <row r="90" spans="1:4" s="13" customFormat="1" ht="21" customHeight="1">
      <c r="A90" s="15"/>
      <c r="B90" s="9" t="s">
        <v>114</v>
      </c>
      <c r="C90" s="60" t="s">
        <v>14</v>
      </c>
      <c r="D90" s="52">
        <v>30000</v>
      </c>
    </row>
    <row r="91" spans="1:4" s="13" customFormat="1" ht="21" customHeight="1">
      <c r="A91" s="15"/>
      <c r="B91" s="9" t="s">
        <v>84</v>
      </c>
      <c r="C91" s="60"/>
      <c r="D91" s="52">
        <v>5000</v>
      </c>
    </row>
    <row r="92" spans="1:4" s="27" customFormat="1" ht="21" customHeight="1">
      <c r="A92" s="15"/>
      <c r="B92" s="7" t="s">
        <v>54</v>
      </c>
      <c r="C92" s="79"/>
      <c r="D92" s="52">
        <v>85000</v>
      </c>
    </row>
    <row r="93" spans="1:4" s="27" customFormat="1" ht="21" customHeight="1">
      <c r="A93" s="15"/>
      <c r="B93" s="7" t="s">
        <v>47</v>
      </c>
      <c r="C93" s="79" t="s">
        <v>50</v>
      </c>
      <c r="D93" s="52">
        <v>12000</v>
      </c>
    </row>
    <row r="94" spans="1:4" s="27" customFormat="1" ht="21" customHeight="1">
      <c r="A94" s="15"/>
      <c r="B94" s="7" t="s">
        <v>119</v>
      </c>
      <c r="C94" s="79"/>
      <c r="D94" s="52">
        <v>5000</v>
      </c>
    </row>
    <row r="95" spans="1:4" s="27" customFormat="1" ht="21" customHeight="1">
      <c r="A95" s="92"/>
      <c r="B95" s="7" t="s">
        <v>138</v>
      </c>
      <c r="C95" s="79"/>
      <c r="D95" s="52">
        <v>2500</v>
      </c>
    </row>
    <row r="96" spans="1:4" s="27" customFormat="1" ht="21" customHeight="1">
      <c r="A96" s="92"/>
      <c r="B96" s="7" t="s">
        <v>127</v>
      </c>
      <c r="C96" s="79"/>
      <c r="D96" s="52">
        <v>3000</v>
      </c>
    </row>
    <row r="97" spans="1:4" s="27" customFormat="1" ht="21" customHeight="1">
      <c r="A97" s="92"/>
      <c r="B97" s="7" t="s">
        <v>128</v>
      </c>
      <c r="C97" s="79"/>
      <c r="D97" s="52">
        <v>2000</v>
      </c>
    </row>
    <row r="98" spans="1:4" s="27" customFormat="1" ht="21" customHeight="1">
      <c r="A98" s="92"/>
      <c r="B98" s="7" t="s">
        <v>124</v>
      </c>
      <c r="C98" s="79"/>
      <c r="D98" s="52">
        <v>5000</v>
      </c>
    </row>
    <row r="99" spans="1:4" s="13" customFormat="1" ht="21" customHeight="1">
      <c r="A99" s="92"/>
      <c r="B99" s="7" t="s">
        <v>126</v>
      </c>
      <c r="C99" s="79"/>
      <c r="D99" s="96">
        <v>5000</v>
      </c>
    </row>
    <row r="100" spans="1:4" s="13" customFormat="1" ht="21" customHeight="1" thickBot="1">
      <c r="A100" s="15"/>
      <c r="B100" s="7" t="s">
        <v>118</v>
      </c>
      <c r="C100" s="79"/>
      <c r="D100" s="52">
        <v>35000</v>
      </c>
    </row>
    <row r="101" spans="1:4" s="53" customFormat="1" ht="21" customHeight="1" thickBot="1">
      <c r="A101" s="15"/>
      <c r="B101" s="8" t="s">
        <v>100</v>
      </c>
      <c r="C101" s="60"/>
      <c r="D101" s="40">
        <f>SUM(D89:D100)</f>
        <v>203150</v>
      </c>
    </row>
    <row r="102" spans="1:4" s="53" customFormat="1" ht="9.75" customHeight="1">
      <c r="A102" s="15"/>
      <c r="B102" s="8"/>
      <c r="C102" s="60"/>
      <c r="D102" s="30"/>
    </row>
    <row r="103" spans="1:4" s="14" customFormat="1" ht="22.5" customHeight="1">
      <c r="A103" s="15" t="s">
        <v>27</v>
      </c>
      <c r="B103" s="8" t="s">
        <v>28</v>
      </c>
      <c r="C103" s="62"/>
      <c r="D103" s="28"/>
    </row>
    <row r="104" spans="1:4" s="14" customFormat="1" ht="8.25" customHeight="1">
      <c r="A104" s="15"/>
      <c r="B104" s="8"/>
      <c r="C104" s="62"/>
      <c r="D104" s="28"/>
    </row>
    <row r="105" spans="1:4" s="13" customFormat="1" ht="21" customHeight="1">
      <c r="A105" s="15"/>
      <c r="B105" s="16" t="s">
        <v>69</v>
      </c>
      <c r="C105" s="62"/>
      <c r="D105" s="17"/>
    </row>
    <row r="106" spans="1:4" s="13" customFormat="1" ht="21" customHeight="1">
      <c r="A106" s="54"/>
      <c r="B106" s="27" t="s">
        <v>41</v>
      </c>
      <c r="C106" s="60"/>
      <c r="D106" s="29">
        <v>4000</v>
      </c>
    </row>
    <row r="107" spans="1:4" s="13" customFormat="1" ht="21" customHeight="1">
      <c r="A107" s="15"/>
      <c r="B107" s="27" t="s">
        <v>42</v>
      </c>
      <c r="C107" s="69"/>
      <c r="D107" s="29">
        <v>3800</v>
      </c>
    </row>
    <row r="108" spans="1:4" s="13" customFormat="1" ht="21" customHeight="1">
      <c r="A108" s="15"/>
      <c r="B108" s="27" t="s">
        <v>45</v>
      </c>
      <c r="C108" s="62"/>
      <c r="D108" s="29">
        <v>7000</v>
      </c>
    </row>
    <row r="109" spans="1:4" s="13" customFormat="1" ht="21" customHeight="1" thickBot="1">
      <c r="A109" s="15"/>
      <c r="B109" s="27" t="s">
        <v>37</v>
      </c>
      <c r="C109" s="76"/>
      <c r="D109" s="26">
        <v>20000</v>
      </c>
    </row>
    <row r="110" spans="1:4" s="13" customFormat="1" ht="21" customHeight="1">
      <c r="A110" s="15"/>
      <c r="B110" s="16" t="s">
        <v>101</v>
      </c>
      <c r="C110" s="60"/>
      <c r="D110" s="30">
        <f>SUM(D106:D109)</f>
        <v>34800</v>
      </c>
    </row>
    <row r="111" spans="1:4" s="13" customFormat="1" ht="8.25" customHeight="1">
      <c r="A111" s="15"/>
      <c r="B111" s="16"/>
      <c r="C111" s="60"/>
      <c r="D111" s="30"/>
    </row>
    <row r="112" spans="1:4" s="13" customFormat="1" ht="22.5" customHeight="1">
      <c r="A112" s="15"/>
      <c r="B112" s="10" t="s">
        <v>148</v>
      </c>
      <c r="C112" s="62"/>
      <c r="D112" s="28"/>
    </row>
    <row r="113" spans="1:4" s="27" customFormat="1" ht="21" customHeight="1">
      <c r="A113" s="97"/>
      <c r="B113" s="9" t="s">
        <v>144</v>
      </c>
      <c r="C113" s="60"/>
      <c r="D113" s="29">
        <v>2750</v>
      </c>
    </row>
    <row r="114" spans="1:4" s="27" customFormat="1" ht="21" customHeight="1">
      <c r="A114" s="97"/>
      <c r="B114" s="9" t="s">
        <v>146</v>
      </c>
      <c r="C114" s="60"/>
      <c r="D114" s="29">
        <v>5200</v>
      </c>
    </row>
    <row r="115" spans="1:4" s="27" customFormat="1" ht="21" customHeight="1">
      <c r="A115" s="97"/>
      <c r="B115" s="7" t="s">
        <v>147</v>
      </c>
      <c r="C115" s="60"/>
      <c r="D115" s="29">
        <v>5861</v>
      </c>
    </row>
    <row r="116" spans="1:4" s="13" customFormat="1" ht="21" customHeight="1">
      <c r="A116" s="15"/>
      <c r="B116" s="7" t="s">
        <v>12</v>
      </c>
      <c r="C116" s="60"/>
      <c r="D116" s="29">
        <v>1000</v>
      </c>
    </row>
    <row r="117" spans="1:4" s="13" customFormat="1" ht="21" customHeight="1" thickBot="1">
      <c r="A117" s="15"/>
      <c r="B117" s="7" t="s">
        <v>37</v>
      </c>
      <c r="C117" s="60" t="s">
        <v>145</v>
      </c>
      <c r="D117" s="26">
        <v>4200</v>
      </c>
    </row>
    <row r="118" spans="1:4" s="14" customFormat="1" ht="23.25" customHeight="1">
      <c r="A118" s="15"/>
      <c r="B118" s="8" t="s">
        <v>141</v>
      </c>
      <c r="C118" s="62"/>
      <c r="D118" s="30">
        <f>SUM(D113:D117)</f>
        <v>19011</v>
      </c>
    </row>
    <row r="119" spans="1:4" s="14" customFormat="1" ht="8.25" customHeight="1">
      <c r="A119" s="15"/>
      <c r="B119" s="8"/>
      <c r="C119" s="62"/>
      <c r="D119" s="30"/>
    </row>
    <row r="120" spans="1:4" s="13" customFormat="1" ht="22.5" customHeight="1">
      <c r="A120" s="15"/>
      <c r="B120" s="8" t="s">
        <v>70</v>
      </c>
      <c r="C120" s="60"/>
      <c r="D120" s="28"/>
    </row>
    <row r="121" spans="1:4" s="13" customFormat="1" ht="21" customHeight="1">
      <c r="A121" s="15"/>
      <c r="B121" s="7" t="s">
        <v>85</v>
      </c>
      <c r="C121" s="60"/>
      <c r="D121" s="29">
        <v>5000</v>
      </c>
    </row>
    <row r="122" spans="1:4" s="13" customFormat="1" ht="21" customHeight="1">
      <c r="A122" s="15"/>
      <c r="B122" s="7" t="s">
        <v>12</v>
      </c>
      <c r="C122" s="60"/>
      <c r="D122" s="29">
        <v>2500</v>
      </c>
    </row>
    <row r="123" spans="1:4" s="13" customFormat="1" ht="21" customHeight="1" thickBot="1">
      <c r="A123" s="54"/>
      <c r="B123" s="27" t="s">
        <v>37</v>
      </c>
      <c r="C123" s="69"/>
      <c r="D123" s="26">
        <v>13500</v>
      </c>
    </row>
    <row r="124" spans="1:4" s="14" customFormat="1" ht="21.75" customHeight="1">
      <c r="A124" s="15"/>
      <c r="B124" s="8" t="s">
        <v>102</v>
      </c>
      <c r="C124" s="62"/>
      <c r="D124" s="30">
        <f>SUM(D121:D123)</f>
        <v>21000</v>
      </c>
    </row>
    <row r="125" spans="1:4" s="14" customFormat="1" ht="8.25" customHeight="1">
      <c r="A125" s="15"/>
      <c r="B125" s="8"/>
      <c r="C125" s="62"/>
      <c r="D125" s="30"/>
    </row>
    <row r="126" spans="1:4" s="14" customFormat="1" ht="23.25" customHeight="1">
      <c r="A126" s="15"/>
      <c r="B126" s="8" t="s">
        <v>71</v>
      </c>
      <c r="C126" s="62"/>
      <c r="D126" s="28"/>
    </row>
    <row r="127" spans="1:4" s="14" customFormat="1" ht="21" customHeight="1">
      <c r="A127" s="15"/>
      <c r="B127" s="7" t="s">
        <v>55</v>
      </c>
      <c r="C127" s="60"/>
      <c r="D127" s="29">
        <v>21500</v>
      </c>
    </row>
    <row r="128" spans="1:4" s="14" customFormat="1" ht="21" customHeight="1" thickBot="1">
      <c r="A128" s="15"/>
      <c r="B128" s="7" t="s">
        <v>72</v>
      </c>
      <c r="C128" s="60"/>
      <c r="D128" s="26">
        <v>15000</v>
      </c>
    </row>
    <row r="129" spans="1:4" s="14" customFormat="1" ht="23.25" customHeight="1">
      <c r="A129" s="15"/>
      <c r="B129" s="8" t="s">
        <v>103</v>
      </c>
      <c r="C129" s="62"/>
      <c r="D129" s="30">
        <f>SUM(D127:D128)</f>
        <v>36500</v>
      </c>
    </row>
    <row r="130" spans="1:4" s="14" customFormat="1" ht="8.25" customHeight="1" thickBot="1">
      <c r="A130" s="15"/>
      <c r="B130" s="8"/>
      <c r="C130" s="62"/>
      <c r="D130" s="30"/>
    </row>
    <row r="131" spans="1:4" s="13" customFormat="1" ht="21" customHeight="1" thickBot="1">
      <c r="A131" s="15"/>
      <c r="B131" s="16" t="s">
        <v>135</v>
      </c>
      <c r="C131" s="60"/>
      <c r="D131" s="40">
        <f>SUM(D110,D118,D124,D129)</f>
        <v>111311</v>
      </c>
    </row>
    <row r="132" spans="1:4" s="13" customFormat="1" ht="10.5" customHeight="1" thickBot="1">
      <c r="A132" s="15"/>
      <c r="B132" s="16"/>
      <c r="C132" s="60"/>
      <c r="D132" s="30"/>
    </row>
    <row r="133" spans="1:4" s="13" customFormat="1" ht="22.5" customHeight="1" thickBot="1">
      <c r="A133" s="15"/>
      <c r="B133" s="16" t="s">
        <v>64</v>
      </c>
      <c r="C133" s="60"/>
      <c r="D133" s="40">
        <f>SUM(D131,D101,D86,D67,D61)</f>
        <v>1769400.102</v>
      </c>
    </row>
    <row r="134" spans="1:4" s="13" customFormat="1" ht="18" customHeight="1">
      <c r="A134" s="15"/>
      <c r="B134" s="16"/>
      <c r="C134" s="60"/>
      <c r="D134" s="28"/>
    </row>
    <row r="135" spans="1:4" s="13" customFormat="1" ht="21" customHeight="1">
      <c r="A135" s="102" t="s">
        <v>51</v>
      </c>
      <c r="B135" s="103"/>
      <c r="C135" s="60"/>
      <c r="D135" s="31"/>
    </row>
    <row r="136" spans="1:4" s="13" customFormat="1" ht="21" customHeight="1">
      <c r="A136" s="15"/>
      <c r="B136" s="7" t="s">
        <v>29</v>
      </c>
      <c r="C136" s="60"/>
      <c r="D136" s="29">
        <v>50000</v>
      </c>
    </row>
    <row r="137" spans="1:4" s="13" customFormat="1" ht="21" customHeight="1" thickBot="1">
      <c r="A137" s="15"/>
      <c r="B137" s="7" t="s">
        <v>65</v>
      </c>
      <c r="C137" s="60"/>
      <c r="D137" s="26">
        <v>50000</v>
      </c>
    </row>
    <row r="138" spans="1:4" s="14" customFormat="1" ht="21" customHeight="1">
      <c r="A138" s="15"/>
      <c r="B138" s="8" t="s">
        <v>60</v>
      </c>
      <c r="C138" s="62"/>
      <c r="D138" s="30">
        <f>SUM(D136:D137)</f>
        <v>100000</v>
      </c>
    </row>
    <row r="139" spans="1:4" s="14" customFormat="1" ht="8.25" customHeight="1">
      <c r="A139" s="15"/>
      <c r="B139" s="8"/>
      <c r="C139" s="62"/>
      <c r="D139" s="30"/>
    </row>
    <row r="140" spans="1:4" s="13" customFormat="1" ht="21" customHeight="1">
      <c r="A140" s="102" t="s">
        <v>52</v>
      </c>
      <c r="B140" s="103"/>
      <c r="C140" s="60"/>
      <c r="D140" s="31"/>
    </row>
    <row r="141" spans="1:4" s="13" customFormat="1" ht="21" customHeight="1">
      <c r="A141" s="15"/>
      <c r="B141" s="9" t="s">
        <v>61</v>
      </c>
      <c r="C141" s="60"/>
      <c r="D141" s="19">
        <f>SUM(D131+D101+D86+D67+D61)</f>
        <v>1769400.102</v>
      </c>
    </row>
    <row r="142" spans="1:4" s="13" customFormat="1" ht="21" customHeight="1" thickBot="1">
      <c r="A142" s="15"/>
      <c r="B142" s="9" t="s">
        <v>62</v>
      </c>
      <c r="C142" s="60"/>
      <c r="D142" s="20">
        <f>SUM(D31)</f>
        <v>1769749.6816254982</v>
      </c>
    </row>
    <row r="143" spans="1:4" s="27" customFormat="1" ht="21" customHeight="1">
      <c r="A143" s="15"/>
      <c r="B143" s="9" t="s">
        <v>63</v>
      </c>
      <c r="C143" s="60"/>
      <c r="D143" s="55">
        <f>SUM(D142-D141)</f>
        <v>349.5796254982706</v>
      </c>
    </row>
    <row r="144" spans="1:4" s="27" customFormat="1" ht="21" customHeight="1" thickBot="1">
      <c r="A144" s="56"/>
      <c r="B144" s="57" t="s">
        <v>115</v>
      </c>
      <c r="C144" s="77"/>
      <c r="D144" s="58">
        <v>504738</v>
      </c>
    </row>
    <row r="145" spans="1:4" s="13" customFormat="1" ht="16.5" customHeight="1">
      <c r="A145" s="39"/>
      <c r="C145" s="78"/>
      <c r="D145" s="59"/>
    </row>
    <row r="146" spans="2:4" ht="18.75" customHeight="1">
      <c r="B146" s="107"/>
      <c r="C146" s="108"/>
      <c r="D146" s="108"/>
    </row>
    <row r="147" ht="16.5" customHeight="1">
      <c r="B147" s="84"/>
    </row>
    <row r="148" ht="16.5" customHeight="1">
      <c r="B148" s="84"/>
    </row>
    <row r="149" ht="16.5" customHeight="1">
      <c r="B149" s="84"/>
    </row>
    <row r="150" ht="16.5" customHeight="1">
      <c r="B150" s="84"/>
    </row>
  </sheetData>
  <sheetProtection/>
  <mergeCells count="6">
    <mergeCell ref="A2:D2"/>
    <mergeCell ref="A140:B140"/>
    <mergeCell ref="A3:B3"/>
    <mergeCell ref="A33:B33"/>
    <mergeCell ref="A135:B135"/>
    <mergeCell ref="B146:D146"/>
  </mergeCells>
  <printOptions gridLines="1" horizontalCentered="1" verticalCentered="1"/>
  <pageMargins left="0.75" right="0.75" top="0.6" bottom="0.75" header="0.05" footer="0.3"/>
  <pageSetup fitToHeight="0" fitToWidth="1" horizontalDpi="600" verticalDpi="600" orientation="portrait" scale="77" r:id="rId3"/>
  <headerFooter scaleWithDoc="0" alignWithMargins="0">
    <oddFooter>&amp;L&amp;F&amp;CPage &amp;P</oddFooter>
  </headerFooter>
  <legacyDrawing r:id="rId2"/>
  <oleObjects>
    <oleObject progId="Photoshop.Image.9" shapeId="39168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Dana Wilson</cp:lastModifiedBy>
  <cp:lastPrinted>2021-07-29T19:56:05Z</cp:lastPrinted>
  <dcterms:created xsi:type="dcterms:W3CDTF">1998-05-08T16:20:26Z</dcterms:created>
  <dcterms:modified xsi:type="dcterms:W3CDTF">2022-07-12T15:50:13Z</dcterms:modified>
  <cp:category/>
  <cp:version/>
  <cp:contentType/>
  <cp:contentStatus/>
</cp:coreProperties>
</file>