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2760" windowWidth="22536" windowHeight="15492" activeTab="0"/>
  </bookViews>
  <sheets>
    <sheet name="10.14.2021 Approved Final" sheetId="1" r:id="rId1"/>
  </sheets>
  <definedNames>
    <definedName name="_xlfn._FV" hidden="1">#NAME?</definedName>
    <definedName name="_xlfn.CEILING.MATH" hidden="1">#NAME?</definedName>
    <definedName name="_xlfn.GAMMA" hidden="1">#NAME?</definedName>
    <definedName name="exp">#REF!</definedName>
    <definedName name="EXPENSES">#REF!</definedName>
    <definedName name="FEES">#REF!</definedName>
    <definedName name="FUNDS">#REF!</definedName>
    <definedName name="_xlnm.Print_Area" localSheetId="0">'10.14.2021 Approved Final'!$A$1:$D$149</definedName>
  </definedNames>
  <calcPr fullCalcOnLoad="1"/>
</workbook>
</file>

<file path=xl/sharedStrings.xml><?xml version="1.0" encoding="utf-8"?>
<sst xmlns="http://schemas.openxmlformats.org/spreadsheetml/2006/main" count="195" uniqueCount="153">
  <si>
    <t>Auditor (Annual)</t>
  </si>
  <si>
    <t>Electricity &amp; Water</t>
  </si>
  <si>
    <t>Workers Compensation Insurance</t>
  </si>
  <si>
    <t>Subscriptions / Publications</t>
  </si>
  <si>
    <t>Conservation Credits</t>
  </si>
  <si>
    <t>II.  EXPENDITURES</t>
  </si>
  <si>
    <t>TOTAL PROJECTED INCOME</t>
  </si>
  <si>
    <t>Directors' Fees of Office</t>
  </si>
  <si>
    <t>Employee Pension Plan Contribution</t>
  </si>
  <si>
    <t>Non-Capital</t>
  </si>
  <si>
    <t>Information Technology Monthly Maintenance</t>
  </si>
  <si>
    <t>Board Meetings and Staff Meetings</t>
  </si>
  <si>
    <t>Equipment and Supplies</t>
  </si>
  <si>
    <t>Telecommunications Services</t>
  </si>
  <si>
    <t xml:space="preserve">The Standard </t>
  </si>
  <si>
    <t>Leases:</t>
  </si>
  <si>
    <t>Directors Conferences / Travel</t>
  </si>
  <si>
    <t>A.</t>
  </si>
  <si>
    <t xml:space="preserve">A.  </t>
  </si>
  <si>
    <t>Other Fees:</t>
  </si>
  <si>
    <t>B.</t>
  </si>
  <si>
    <t>Other Income:</t>
  </si>
  <si>
    <t>C.</t>
  </si>
  <si>
    <t>Salaries and Wages</t>
  </si>
  <si>
    <t>Operational Expenses</t>
  </si>
  <si>
    <t>D.</t>
  </si>
  <si>
    <t>Professional Services</t>
  </si>
  <si>
    <t>E.</t>
  </si>
  <si>
    <t>Team Expenditures</t>
  </si>
  <si>
    <t>Depreciation Expense</t>
  </si>
  <si>
    <t>Group Health Insurance (Employee only)</t>
  </si>
  <si>
    <t>current premiums paid by District are 44458 (reduced in march from 52318) and are forecast to increase by at least 10% nationally</t>
  </si>
  <si>
    <t>Interest Income</t>
  </si>
  <si>
    <t>Annual Permit Fees</t>
  </si>
  <si>
    <t>Computer Software Maintenance/Upgrades/Acquisitions</t>
  </si>
  <si>
    <t xml:space="preserve"> Water Transport Fees ( $0.31/1,000 gallons )</t>
  </si>
  <si>
    <t xml:space="preserve">Payroll Taxes </t>
  </si>
  <si>
    <t>Contracted Support</t>
  </si>
  <si>
    <t xml:space="preserve">QB/Journyx </t>
  </si>
  <si>
    <t>Professional Development</t>
  </si>
  <si>
    <t xml:space="preserve"> Revenue Deduction</t>
  </si>
  <si>
    <t>Hydrogeologic Characterization</t>
  </si>
  <si>
    <t>Water Chemistry Studies</t>
  </si>
  <si>
    <t>Accounting System Operation and Maintenance</t>
  </si>
  <si>
    <t>GALLONS</t>
  </si>
  <si>
    <t>Monitor Well, Equipment and Supplies</t>
  </si>
  <si>
    <t xml:space="preserve">I.  INCOME          </t>
  </si>
  <si>
    <t>Legislative Support</t>
  </si>
  <si>
    <t>Pending Permit Increases (@ 17¢ per 1,000 gallons)</t>
  </si>
  <si>
    <t>Upgrades, and Repair and Maintenance:</t>
  </si>
  <si>
    <t>SledgeLaw</t>
  </si>
  <si>
    <t>III.   NON-CASH DISBURSEMENTS</t>
  </si>
  <si>
    <t>IV.   PROJECTED POSITION</t>
  </si>
  <si>
    <t>Actual Authorized Pumpage Revenue (44¢ per 1,000 gallons)</t>
  </si>
  <si>
    <t>Legal - General Services, and Special Services</t>
  </si>
  <si>
    <t xml:space="preserve">Contracted Support </t>
  </si>
  <si>
    <t>Montemayor</t>
  </si>
  <si>
    <t>9000 Legislative Cap</t>
  </si>
  <si>
    <t>Actual Authorized Agriculture Pumpage Revenue ($1.00/acre-foot)</t>
  </si>
  <si>
    <t>Administrative Fees - Permit Application and Development</t>
  </si>
  <si>
    <t xml:space="preserve">           Total Non-Cash Disbursements</t>
  </si>
  <si>
    <t xml:space="preserve">Total District Expenditures </t>
  </si>
  <si>
    <t>Total District Revenue</t>
  </si>
  <si>
    <t xml:space="preserve">Current Net Gain / (Loss)                                           </t>
  </si>
  <si>
    <t>TOTAL PROJECTED EXPENSES</t>
  </si>
  <si>
    <t>Accrued Benefits Payable (Earned Vacation and Nonexempt Comp)</t>
  </si>
  <si>
    <t xml:space="preserve">     Total Budgeted Permitted Pumpage with Agriculture</t>
  </si>
  <si>
    <t>Integritek</t>
  </si>
  <si>
    <t>Advertising and Public Notices</t>
  </si>
  <si>
    <t>Aquifer Science Team:</t>
  </si>
  <si>
    <t>Regulatory Compliance Team:</t>
  </si>
  <si>
    <t>General Management  &amp; Administrative Team:</t>
  </si>
  <si>
    <t>Additional Administrative  Expenses</t>
  </si>
  <si>
    <t>400,000,000 gallons</t>
  </si>
  <si>
    <t>Employment Taxes and Benefits</t>
  </si>
  <si>
    <t>Group Insurance</t>
  </si>
  <si>
    <t xml:space="preserve">Employment Taxes and Benefits, and Group Insurance </t>
  </si>
  <si>
    <t xml:space="preserve">     Total Actual Authorized Pumpage/Production Fees</t>
  </si>
  <si>
    <t>Production Fees, and Water Use Fee:</t>
  </si>
  <si>
    <t>Water Use Fee  - City of Austin Assessment</t>
  </si>
  <si>
    <t>Texas Workforce Commission Unemployment Taxes</t>
  </si>
  <si>
    <t xml:space="preserve">TML </t>
  </si>
  <si>
    <t>Furniture</t>
  </si>
  <si>
    <t xml:space="preserve">Interns </t>
  </si>
  <si>
    <t xml:space="preserve">Website and Database </t>
  </si>
  <si>
    <t>Projects and Services</t>
  </si>
  <si>
    <t xml:space="preserve">Transfers </t>
  </si>
  <si>
    <t>Estimated Healthcare Cost Increase</t>
  </si>
  <si>
    <t xml:space="preserve">     Total Production Fees, and Water Use Fee</t>
  </si>
  <si>
    <t xml:space="preserve">     Total Other Fees</t>
  </si>
  <si>
    <t xml:space="preserve">     Total Other Income</t>
  </si>
  <si>
    <t xml:space="preserve">     Total Transfers</t>
  </si>
  <si>
    <t xml:space="preserve">     Fleet Maintenance / Repair</t>
  </si>
  <si>
    <t xml:space="preserve">     Facilities General Repair &amp; Maintenance</t>
  </si>
  <si>
    <t xml:space="preserve">     Postage Meter Lease</t>
  </si>
  <si>
    <t xml:space="preserve">     Copier Lease and Maintenance</t>
  </si>
  <si>
    <t xml:space="preserve">     Total Operational Expenses</t>
  </si>
  <si>
    <t xml:space="preserve">     Total Salaries and Wages </t>
  </si>
  <si>
    <t xml:space="preserve">     Total Employment Taxes and Benefits</t>
  </si>
  <si>
    <t xml:space="preserve">     Total Group Insurance</t>
  </si>
  <si>
    <t xml:space="preserve">     Total Professional Services</t>
  </si>
  <si>
    <t xml:space="preserve">     Total  Aquifer Science Team </t>
  </si>
  <si>
    <t xml:space="preserve">     Total Regulatory Compliance Team </t>
  </si>
  <si>
    <t xml:space="preserve">     Total General Management &amp; Administrative Team </t>
  </si>
  <si>
    <t xml:space="preserve">      Total Employment Taxes and Benefits, and Group Insurance </t>
  </si>
  <si>
    <t>Phone/Internet</t>
  </si>
  <si>
    <t>Actual Authorized Pumpage Revenue (17¢ per 1,000 gallons)</t>
  </si>
  <si>
    <t xml:space="preserve">     Total Projected Permitting Revenue less Agriculture</t>
  </si>
  <si>
    <t>Insurance  (Auto, Liability, Property, E&amp;O, Public Bonds)</t>
  </si>
  <si>
    <t>Group Health Insurance (Dependent Coverage)</t>
  </si>
  <si>
    <t>Dental Insurance (Employee only)</t>
  </si>
  <si>
    <t>Life Insurance (Employee only)</t>
  </si>
  <si>
    <t>Vision Insurance (Employee only)</t>
  </si>
  <si>
    <t>Retirement Plan (Third Party Administration)</t>
  </si>
  <si>
    <t xml:space="preserve">Contingency Fund  </t>
  </si>
  <si>
    <t>TexPool General only</t>
  </si>
  <si>
    <t>Redistricting</t>
  </si>
  <si>
    <t>BRAT Modeling</t>
  </si>
  <si>
    <t>Staff Salaries and Wages</t>
  </si>
  <si>
    <t xml:space="preserve">United and SISlink </t>
  </si>
  <si>
    <t>SunLife</t>
  </si>
  <si>
    <t xml:space="preserve">     Transfer In (from General Fund for previous Scholarship Donations)</t>
  </si>
  <si>
    <t>Antioch Easement</t>
  </si>
  <si>
    <t xml:space="preserve">     Antioch Repair and Maintenance</t>
  </si>
  <si>
    <t>County Coding Review</t>
  </si>
  <si>
    <t>Board Development</t>
  </si>
  <si>
    <t>Required Policy Training</t>
  </si>
  <si>
    <t xml:space="preserve"> Budgeted Permitted Pumpage 3,437,838,661 Gallons</t>
  </si>
  <si>
    <t>Printing/Copying/Photo Processing</t>
  </si>
  <si>
    <t>Office Supplies/Canteen</t>
  </si>
  <si>
    <t>Postage/Freight /Shipping</t>
  </si>
  <si>
    <t>Computer Hardware/Supplies /AV Equipment</t>
  </si>
  <si>
    <t xml:space="preserve">     Office Complex Maintenance/ Offices/Lawn </t>
  </si>
  <si>
    <t xml:space="preserve">     Total Team Expenditures</t>
  </si>
  <si>
    <t>Dues and Memberships (Organizational/Staff Professional )</t>
  </si>
  <si>
    <t>Shared Territory Monitoring (Special Provisions)</t>
  </si>
  <si>
    <t>Shared Territory (Special Provisions)</t>
  </si>
  <si>
    <t xml:space="preserve">     Transfer In (from Cash Flow Reserve General)</t>
  </si>
  <si>
    <t xml:space="preserve">     Total Communications Team </t>
  </si>
  <si>
    <t>Communications and Outreach</t>
  </si>
  <si>
    <t>Website</t>
  </si>
  <si>
    <t xml:space="preserve">Programs/Events </t>
  </si>
  <si>
    <t>Scholarship Programs/Awards (General Support)</t>
  </si>
  <si>
    <t>Communications Team:</t>
  </si>
  <si>
    <t>F.</t>
  </si>
  <si>
    <t>Project Expense</t>
  </si>
  <si>
    <t>Hays Co/HTGCD/Jacobs Well Project</t>
  </si>
  <si>
    <t xml:space="preserve">      Total Project Expense</t>
  </si>
  <si>
    <t>FY 2022  BUDGET  REVISION 1</t>
  </si>
  <si>
    <t>Board-approved 10.14.2021</t>
  </si>
  <si>
    <t xml:space="preserve">     Transfer in (from General for Hays Co/HTGCD/Jacobs Well Project)</t>
  </si>
  <si>
    <t>$75/permit</t>
  </si>
  <si>
    <t xml:space="preserve">     Transfer In (from General Fund to balance the budget)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</si>
</sst>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&quot;$&quot;#,##0.0_);\(&quot;$&quot;#,##0.0\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&quot;$&quot;#,##0.0_);[Red]\(&quot;$&quot;#,##0.0\)"/>
    <numFmt numFmtId="176" formatCode="mmmm\ d\,\ yyyy"/>
    <numFmt numFmtId="177" formatCode="#,##0.000"/>
    <numFmt numFmtId="178" formatCode="#,##0.0000"/>
    <numFmt numFmtId="179" formatCode="&quot;$&quot;#,##0"/>
    <numFmt numFmtId="180" formatCode="&quot;$&quot;#,##0.00"/>
    <numFmt numFmtId="181" formatCode="&quot;$&quot;#,##0.0"/>
    <numFmt numFmtId="182" formatCode="#,##0;[Red]#,##0"/>
    <numFmt numFmtId="183" formatCode="&quot;$&quot;#,##0.00;[Red]&quot;$&quot;#,##0.00"/>
    <numFmt numFmtId="184" formatCode="&quot;$&quot;#,##0;[Red]&quot;$&quot;#,##0"/>
    <numFmt numFmtId="185" formatCode="#,##0.00;[Red]#,##0.00"/>
    <numFmt numFmtId="186" formatCode="00000"/>
    <numFmt numFmtId="187" formatCode="#,##0.0_);\(#,##0.0\)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mmmm\-yy"/>
    <numFmt numFmtId="191" formatCode="mm/dd/yy"/>
    <numFmt numFmtId="192" formatCode="&quot;$&quot;#,##0.0000"/>
    <numFmt numFmtId="193" formatCode="0.00_);\(0.0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&quot;$&quot;#,##0.000"/>
    <numFmt numFmtId="201" formatCode="0.00_);[Red]\(0.00\)"/>
    <numFmt numFmtId="202" formatCode="[$-409]dddd\,\ mmmm\ dd\,\ yyyy"/>
    <numFmt numFmtId="203" formatCode="[$-409]mmmm\ d\,\ yyyy;@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imes New Roman"/>
      <family val="1"/>
    </font>
    <font>
      <sz val="11"/>
      <name val="Geneva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4" fontId="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right" vertical="center"/>
      <protection locked="0"/>
    </xf>
    <xf numFmtId="0" fontId="54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4" fillId="0" borderId="11" xfId="0" applyFont="1" applyFill="1" applyBorder="1" applyAlignment="1" applyProtection="1">
      <alignment horizontal="right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5" fontId="9" fillId="0" borderId="11" xfId="0" applyNumberFormat="1" applyFont="1" applyFill="1" applyBorder="1" applyAlignment="1" applyProtection="1">
      <alignment horizontal="right" vertical="center"/>
      <protection locked="0"/>
    </xf>
    <xf numFmtId="5" fontId="9" fillId="0" borderId="12" xfId="0" applyNumberFormat="1" applyFont="1" applyFill="1" applyBorder="1" applyAlignment="1" applyProtection="1">
      <alignment horizontal="right" vertical="center"/>
      <protection locked="0"/>
    </xf>
    <xf numFmtId="5" fontId="11" fillId="0" borderId="11" xfId="0" applyNumberFormat="1" applyFont="1" applyFill="1" applyBorder="1" applyAlignment="1" applyProtection="1">
      <alignment horizontal="right" vertical="center"/>
      <protection locked="0"/>
    </xf>
    <xf numFmtId="5" fontId="55" fillId="0" borderId="11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44" fontId="5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9" fillId="0" borderId="11" xfId="0" applyNumberFormat="1" applyFont="1" applyFill="1" applyBorder="1" applyAlignment="1" applyProtection="1" quotePrefix="1">
      <alignment horizontal="right" vertical="center"/>
      <protection locked="0"/>
    </xf>
    <xf numFmtId="179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9" fontId="55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179" fontId="11" fillId="0" borderId="11" xfId="0" applyNumberFormat="1" applyFont="1" applyFill="1" applyBorder="1" applyAlignment="1" applyProtection="1">
      <alignment horizontal="right" vertical="center"/>
      <protection locked="0"/>
    </xf>
    <xf numFmtId="179" fontId="54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2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11" fillId="0" borderId="0" xfId="0" applyFont="1" applyFill="1" applyBorder="1" applyAlignment="1" applyProtection="1" quotePrefix="1">
      <alignment horizontal="left" vertical="center"/>
      <protection locked="0"/>
    </xf>
    <xf numFmtId="179" fontId="55" fillId="0" borderId="11" xfId="0" applyNumberFormat="1" applyFont="1" applyFill="1" applyBorder="1" applyAlignment="1" applyProtection="1" quotePrefix="1">
      <alignment horizontal="right" vertical="center"/>
      <protection locked="0"/>
    </xf>
    <xf numFmtId="49" fontId="11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 quotePrefix="1">
      <alignment horizontal="left" vertical="center"/>
      <protection locked="0"/>
    </xf>
    <xf numFmtId="179" fontId="54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79" fontId="11" fillId="0" borderId="13" xfId="0" applyNumberFormat="1" applyFont="1" applyFill="1" applyBorder="1" applyAlignment="1" applyProtection="1">
      <alignment horizontal="right" vertical="center"/>
      <protection locked="0"/>
    </xf>
    <xf numFmtId="179" fontId="9" fillId="0" borderId="11" xfId="4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6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179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79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9" fontId="5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3" xfId="42" applyNumberFormat="1" applyFont="1" applyFill="1" applyBorder="1" applyAlignment="1" applyProtection="1">
      <alignment horizontal="right" vertical="center"/>
      <protection locked="0"/>
    </xf>
    <xf numFmtId="3" fontId="55" fillId="0" borderId="11" xfId="42" applyNumberFormat="1" applyFont="1" applyFill="1" applyBorder="1" applyAlignment="1" applyProtection="1">
      <alignment horizontal="right" vertical="center"/>
      <protection locked="0"/>
    </xf>
    <xf numFmtId="3" fontId="9" fillId="0" borderId="11" xfId="42" applyNumberFormat="1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6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5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54" fillId="0" borderId="0" xfId="0" applyFont="1" applyFill="1" applyBorder="1" applyAlignment="1" applyProtection="1">
      <alignment horizontal="right"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44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54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169" fontId="14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6" fontId="9" fillId="0" borderId="11" xfId="44" applyNumberFormat="1" applyFont="1" applyFill="1" applyBorder="1" applyAlignment="1" applyProtection="1">
      <alignment horizontal="right" vertical="center"/>
      <protection locked="0"/>
    </xf>
    <xf numFmtId="3" fontId="9" fillId="0" borderId="11" xfId="59" applyNumberFormat="1" applyFont="1" applyFill="1" applyBorder="1" applyAlignment="1" applyProtection="1">
      <alignment horizontal="right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44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4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 locked="0"/>
    </xf>
    <xf numFmtId="37" fontId="15" fillId="0" borderId="0" xfId="0" applyNumberFormat="1" applyFont="1" applyFill="1" applyBorder="1" applyAlignment="1" applyProtection="1">
      <alignment horizontal="center" vertical="center"/>
      <protection locked="0"/>
    </xf>
    <xf numFmtId="5" fontId="5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0" fontId="9" fillId="0" borderId="0" xfId="0" applyNumberFormat="1" applyFont="1" applyFill="1" applyBorder="1" applyAlignment="1" applyProtection="1">
      <alignment horizontal="center" vertical="center"/>
      <protection locked="0"/>
    </xf>
    <xf numFmtId="10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9" fillId="0" borderId="0" xfId="0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Fill="1" applyBorder="1" applyAlignment="1" applyProtection="1">
      <alignment horizontal="center" vertical="center"/>
      <protection locked="0"/>
    </xf>
    <xf numFmtId="44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vertical="center" wrapText="1"/>
    </xf>
    <xf numFmtId="0" fontId="56" fillId="0" borderId="0" xfId="0" applyFont="1" applyAlignment="1" applyProtection="1">
      <alignment vertical="center"/>
      <protection locked="0"/>
    </xf>
    <xf numFmtId="10" fontId="9" fillId="0" borderId="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169" fontId="11" fillId="0" borderId="16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155"/>
  <sheetViews>
    <sheetView tabSelected="1" workbookViewId="0" topLeftCell="A67">
      <selection activeCell="C73" sqref="C73"/>
    </sheetView>
  </sheetViews>
  <sheetFormatPr defaultColWidth="12.375" defaultRowHeight="16.5" customHeight="1"/>
  <cols>
    <col min="1" max="1" width="5.50390625" style="6" customWidth="1"/>
    <col min="2" max="2" width="64.625" style="2" customWidth="1"/>
    <col min="3" max="3" width="22.50390625" style="61" customWidth="1"/>
    <col min="4" max="4" width="29.125" style="12" customWidth="1"/>
    <col min="5" max="5" width="48.00390625" style="1" customWidth="1"/>
    <col min="6" max="6" width="12.375" style="2" customWidth="1"/>
    <col min="7" max="16384" width="12.375" style="2" customWidth="1"/>
  </cols>
  <sheetData>
    <row r="1" spans="1:5" s="4" customFormat="1" ht="95.25" customHeight="1" thickBot="1">
      <c r="A1" s="68"/>
      <c r="B1" s="69"/>
      <c r="C1" s="70" t="s">
        <v>148</v>
      </c>
      <c r="D1" s="76"/>
      <c r="E1" s="80"/>
    </row>
    <row r="2" spans="1:5" s="3" customFormat="1" ht="30" customHeight="1" thickBot="1">
      <c r="A2" s="103" t="s">
        <v>127</v>
      </c>
      <c r="B2" s="104"/>
      <c r="C2" s="104"/>
      <c r="D2" s="105"/>
      <c r="E2" s="11"/>
    </row>
    <row r="3" spans="1:5" s="13" customFormat="1" ht="38.25" customHeight="1" thickBot="1">
      <c r="A3" s="108" t="s">
        <v>46</v>
      </c>
      <c r="B3" s="109"/>
      <c r="C3" s="81"/>
      <c r="D3" s="66" t="s">
        <v>149</v>
      </c>
      <c r="E3" s="1"/>
    </row>
    <row r="4" spans="1:5" s="13" customFormat="1" ht="19.5" customHeight="1">
      <c r="A4" s="15" t="s">
        <v>18</v>
      </c>
      <c r="B4" s="16" t="s">
        <v>78</v>
      </c>
      <c r="C4" s="82" t="s">
        <v>44</v>
      </c>
      <c r="D4" s="67"/>
      <c r="E4" s="1"/>
    </row>
    <row r="5" spans="1:5" s="27" customFormat="1" ht="19.5" customHeight="1">
      <c r="A5" s="18"/>
      <c r="B5" s="5" t="s">
        <v>106</v>
      </c>
      <c r="C5" s="83">
        <v>2628265913</v>
      </c>
      <c r="D5" s="19">
        <f>C5*0.17/1000</f>
        <v>446805.20521000004</v>
      </c>
      <c r="E5" s="1"/>
    </row>
    <row r="6" spans="1:5" s="27" customFormat="1" ht="19.5" customHeight="1">
      <c r="A6" s="18"/>
      <c r="B6" s="5" t="s">
        <v>53</v>
      </c>
      <c r="C6" s="83">
        <v>327912748</v>
      </c>
      <c r="D6" s="19">
        <f>C6*0.44/1000</f>
        <v>144281.60912</v>
      </c>
      <c r="E6" s="1"/>
    </row>
    <row r="7" spans="1:5" s="13" customFormat="1" ht="19.5" customHeight="1" thickBot="1">
      <c r="A7" s="18"/>
      <c r="B7" s="5" t="s">
        <v>58</v>
      </c>
      <c r="C7" s="84">
        <v>289180000</v>
      </c>
      <c r="D7" s="20">
        <f>SUM(289000100/325851)</f>
        <v>886.9087404979576</v>
      </c>
      <c r="E7" s="1"/>
    </row>
    <row r="8" spans="1:5" s="27" customFormat="1" ht="19.5" customHeight="1">
      <c r="A8" s="64"/>
      <c r="B8" s="5" t="s">
        <v>77</v>
      </c>
      <c r="C8" s="83">
        <f>SUM(C5:C7)</f>
        <v>3245358661</v>
      </c>
      <c r="D8" s="19">
        <f>SUM(D5:D7)</f>
        <v>591973.7230704981</v>
      </c>
      <c r="E8" s="1"/>
    </row>
    <row r="9" spans="1:5" s="27" customFormat="1" ht="19.5" customHeight="1" thickBot="1">
      <c r="A9" s="64"/>
      <c r="B9" s="5" t="s">
        <v>48</v>
      </c>
      <c r="C9" s="83">
        <v>192480000</v>
      </c>
      <c r="D9" s="20">
        <v>32722</v>
      </c>
      <c r="E9" s="1"/>
    </row>
    <row r="10" spans="1:5" s="27" customFormat="1" ht="19.5" customHeight="1">
      <c r="A10" s="64"/>
      <c r="B10" s="5" t="s">
        <v>107</v>
      </c>
      <c r="C10" s="83">
        <f>SUM(C8:C9)-C7</f>
        <v>3148658661</v>
      </c>
      <c r="D10" s="19">
        <f>SUM(D8:D9)</f>
        <v>624695.7230704981</v>
      </c>
      <c r="E10" s="1"/>
    </row>
    <row r="11" spans="1:5" s="13" customFormat="1" ht="19.5" customHeight="1">
      <c r="A11" s="18"/>
      <c r="B11" s="5" t="s">
        <v>66</v>
      </c>
      <c r="C11" s="83">
        <f>SUM(C10,C7)</f>
        <v>3437838661</v>
      </c>
      <c r="D11" s="22"/>
      <c r="E11" s="1"/>
    </row>
    <row r="12" spans="1:5" s="13" customFormat="1" ht="19.5" customHeight="1" thickBot="1">
      <c r="A12" s="15"/>
      <c r="B12" s="8" t="s">
        <v>79</v>
      </c>
      <c r="C12" s="85"/>
      <c r="D12" s="71">
        <f>C10*0.17/1000*1.5</f>
        <v>802907.9585550001</v>
      </c>
      <c r="E12" s="1"/>
    </row>
    <row r="13" spans="1:5" s="13" customFormat="1" ht="19.5" customHeight="1">
      <c r="A13" s="65"/>
      <c r="B13" s="23"/>
      <c r="C13" s="86"/>
      <c r="D13" s="21">
        <f>SUM(D10+D12)</f>
        <v>1427603.6816254982</v>
      </c>
      <c r="E13" s="1"/>
    </row>
    <row r="14" spans="1:5" s="13" customFormat="1" ht="19.5" customHeight="1">
      <c r="A14" s="15"/>
      <c r="B14" s="7" t="s">
        <v>48</v>
      </c>
      <c r="C14" s="24"/>
      <c r="D14" s="25">
        <v>-32722</v>
      </c>
      <c r="E14" s="1"/>
    </row>
    <row r="15" spans="1:5" s="27" customFormat="1" ht="19.5" customHeight="1" thickBot="1">
      <c r="A15" s="15"/>
      <c r="B15" s="7" t="s">
        <v>35</v>
      </c>
      <c r="C15" s="87" t="s">
        <v>73</v>
      </c>
      <c r="D15" s="26">
        <v>124000</v>
      </c>
      <c r="E15" s="1"/>
    </row>
    <row r="16" spans="1:5" s="13" customFormat="1" ht="19.5" customHeight="1">
      <c r="A16" s="15"/>
      <c r="B16" s="8" t="s">
        <v>88</v>
      </c>
      <c r="D16" s="21">
        <f>SUM(D13:D15)</f>
        <v>1518881.6816254982</v>
      </c>
      <c r="E16" s="1"/>
    </row>
    <row r="17" spans="1:5" s="13" customFormat="1" ht="19.5" customHeight="1">
      <c r="A17" s="15" t="s">
        <v>20</v>
      </c>
      <c r="B17" s="8" t="s">
        <v>19</v>
      </c>
      <c r="C17" s="86"/>
      <c r="D17" s="28"/>
      <c r="E17" s="1"/>
    </row>
    <row r="18" spans="1:5" s="13" customFormat="1" ht="19.5" customHeight="1">
      <c r="A18" s="15"/>
      <c r="B18" s="27" t="s">
        <v>33</v>
      </c>
      <c r="C18" s="88" t="s">
        <v>151</v>
      </c>
      <c r="D18" s="29">
        <v>8700</v>
      </c>
      <c r="E18" s="1"/>
    </row>
    <row r="19" spans="1:5" s="13" customFormat="1" ht="19.5" customHeight="1">
      <c r="A19" s="15"/>
      <c r="B19" s="27" t="s">
        <v>135</v>
      </c>
      <c r="C19" s="88"/>
      <c r="D19" s="29">
        <v>2500</v>
      </c>
      <c r="E19" s="1"/>
    </row>
    <row r="20" spans="1:5" s="13" customFormat="1" ht="19.5" customHeight="1" thickBot="1">
      <c r="A20" s="15"/>
      <c r="B20" s="9" t="s">
        <v>59</v>
      </c>
      <c r="C20" s="89"/>
      <c r="D20" s="26">
        <v>9800</v>
      </c>
      <c r="E20" s="1"/>
    </row>
    <row r="21" spans="1:5" s="13" customFormat="1" ht="19.5" customHeight="1">
      <c r="A21" s="15"/>
      <c r="B21" s="8" t="s">
        <v>89</v>
      </c>
      <c r="C21" s="86"/>
      <c r="D21" s="30">
        <f>SUM(D18:D20)</f>
        <v>21000</v>
      </c>
      <c r="E21" s="1"/>
    </row>
    <row r="22" spans="1:5" s="13" customFormat="1" ht="19.5" customHeight="1">
      <c r="A22" s="15" t="s">
        <v>22</v>
      </c>
      <c r="B22" s="8" t="s">
        <v>21</v>
      </c>
      <c r="C22" s="24"/>
      <c r="D22" s="29"/>
      <c r="E22" s="1"/>
    </row>
    <row r="23" spans="1:5" s="13" customFormat="1" ht="19.5" customHeight="1" thickBot="1">
      <c r="A23" s="15"/>
      <c r="B23" s="7" t="s">
        <v>32</v>
      </c>
      <c r="C23" s="90" t="s">
        <v>115</v>
      </c>
      <c r="D23" s="32">
        <v>1000</v>
      </c>
      <c r="E23" s="1"/>
    </row>
    <row r="24" spans="1:5" s="13" customFormat="1" ht="19.5" customHeight="1">
      <c r="A24" s="15"/>
      <c r="B24" s="8" t="s">
        <v>90</v>
      </c>
      <c r="C24" s="86"/>
      <c r="D24" s="33">
        <f>SUM(D23:D23)</f>
        <v>1000</v>
      </c>
      <c r="E24" s="1"/>
    </row>
    <row r="25" spans="1:5" s="13" customFormat="1" ht="19.5" customHeight="1">
      <c r="A25" s="15" t="s">
        <v>25</v>
      </c>
      <c r="B25" s="34" t="s">
        <v>86</v>
      </c>
      <c r="C25" s="86"/>
      <c r="D25" s="35"/>
      <c r="E25" s="1"/>
    </row>
    <row r="26" spans="1:5" s="13" customFormat="1" ht="19.5" customHeight="1">
      <c r="A26" s="15"/>
      <c r="B26" s="37" t="s">
        <v>137</v>
      </c>
      <c r="C26" s="86"/>
      <c r="D26" s="25">
        <v>175000</v>
      </c>
      <c r="E26" s="1"/>
    </row>
    <row r="27" spans="1:5" s="13" customFormat="1" ht="19.5" customHeight="1">
      <c r="A27" s="15"/>
      <c r="B27" s="37" t="s">
        <v>121</v>
      </c>
      <c r="C27" s="86"/>
      <c r="D27" s="25">
        <v>3361</v>
      </c>
      <c r="E27" s="1"/>
    </row>
    <row r="28" spans="1:5" s="13" customFormat="1" ht="19.5" customHeight="1">
      <c r="A28" s="15"/>
      <c r="B28" s="37" t="s">
        <v>150</v>
      </c>
      <c r="C28" s="86"/>
      <c r="D28" s="25">
        <v>83000</v>
      </c>
      <c r="E28" s="1"/>
    </row>
    <row r="29" spans="1:5" s="13" customFormat="1" ht="19.5" customHeight="1" thickBot="1">
      <c r="A29" s="15"/>
      <c r="B29" s="37" t="s">
        <v>152</v>
      </c>
      <c r="C29" s="86"/>
      <c r="D29" s="32">
        <v>50507</v>
      </c>
      <c r="E29" s="1"/>
    </row>
    <row r="30" spans="1:5" s="27" customFormat="1" ht="19.5" customHeight="1">
      <c r="A30" s="36"/>
      <c r="B30" s="10" t="s">
        <v>91</v>
      </c>
      <c r="C30" s="88"/>
      <c r="D30" s="33">
        <f>SUM(D26:D29)</f>
        <v>311868</v>
      </c>
      <c r="E30" s="1"/>
    </row>
    <row r="31" spans="1:5" s="27" customFormat="1" ht="8.25" customHeight="1" thickBot="1">
      <c r="A31" s="36"/>
      <c r="B31" s="10"/>
      <c r="C31" s="88"/>
      <c r="D31" s="35"/>
      <c r="E31" s="1"/>
    </row>
    <row r="32" spans="1:5" s="14" customFormat="1" ht="19.5" customHeight="1" thickBot="1">
      <c r="A32" s="15"/>
      <c r="B32" s="8" t="s">
        <v>6</v>
      </c>
      <c r="C32" s="86"/>
      <c r="D32" s="40">
        <f>SUM(D16,D21,D24,D30)</f>
        <v>1852749.6816254982</v>
      </c>
      <c r="E32" s="1"/>
    </row>
    <row r="33" spans="1:5" s="14" customFormat="1" ht="9" customHeight="1">
      <c r="A33" s="15"/>
      <c r="B33" s="8"/>
      <c r="C33" s="86"/>
      <c r="D33" s="28"/>
      <c r="E33" s="77"/>
    </row>
    <row r="34" spans="1:5" s="13" customFormat="1" ht="21" customHeight="1">
      <c r="A34" s="106" t="s">
        <v>5</v>
      </c>
      <c r="B34" s="110"/>
      <c r="C34" s="24"/>
      <c r="D34" s="31"/>
      <c r="E34" s="1"/>
    </row>
    <row r="35" spans="1:5" s="14" customFormat="1" ht="18.75" customHeight="1">
      <c r="A35" s="15" t="s">
        <v>17</v>
      </c>
      <c r="B35" s="8" t="s">
        <v>24</v>
      </c>
      <c r="C35" s="86"/>
      <c r="D35" s="28"/>
      <c r="E35" s="77"/>
    </row>
    <row r="36" spans="1:5" s="13" customFormat="1" ht="18.75" customHeight="1">
      <c r="A36" s="15"/>
      <c r="B36" s="7" t="s">
        <v>1</v>
      </c>
      <c r="C36" s="24"/>
      <c r="D36" s="29">
        <v>6000</v>
      </c>
      <c r="E36" s="1"/>
    </row>
    <row r="37" spans="1:5" s="13" customFormat="1" ht="24" customHeight="1">
      <c r="A37" s="15"/>
      <c r="B37" s="7" t="s">
        <v>13</v>
      </c>
      <c r="C37" s="91" t="s">
        <v>105</v>
      </c>
      <c r="D37" s="29">
        <v>16000</v>
      </c>
      <c r="E37" s="100"/>
    </row>
    <row r="38" spans="1:5" s="13" customFormat="1" ht="18.75" customHeight="1">
      <c r="A38" s="15"/>
      <c r="B38" s="7" t="s">
        <v>128</v>
      </c>
      <c r="C38" s="24"/>
      <c r="D38" s="29">
        <v>2000</v>
      </c>
      <c r="E38" s="60"/>
    </row>
    <row r="39" spans="1:5" s="13" customFormat="1" ht="18.75" customHeight="1">
      <c r="A39" s="15"/>
      <c r="B39" s="7" t="s">
        <v>130</v>
      </c>
      <c r="C39" s="88"/>
      <c r="D39" s="29">
        <v>2500</v>
      </c>
      <c r="E39" s="1"/>
    </row>
    <row r="40" spans="1:5" s="13" customFormat="1" ht="18.75" customHeight="1">
      <c r="A40" s="15"/>
      <c r="B40" s="7" t="s">
        <v>129</v>
      </c>
      <c r="C40" s="88"/>
      <c r="D40" s="29">
        <v>6000</v>
      </c>
      <c r="E40" s="1"/>
    </row>
    <row r="41" spans="1:5" s="13" customFormat="1" ht="18.75" customHeight="1">
      <c r="A41" s="15"/>
      <c r="B41" s="7" t="s">
        <v>82</v>
      </c>
      <c r="C41" s="88"/>
      <c r="D41" s="29">
        <v>1500</v>
      </c>
      <c r="E41" s="1"/>
    </row>
    <row r="42" spans="1:5" s="27" customFormat="1" ht="18.75" customHeight="1">
      <c r="A42" s="15"/>
      <c r="B42" s="7" t="s">
        <v>131</v>
      </c>
      <c r="C42" s="88" t="s">
        <v>9</v>
      </c>
      <c r="D42" s="29">
        <v>6000</v>
      </c>
      <c r="E42" s="1"/>
    </row>
    <row r="43" spans="1:5" s="13" customFormat="1" ht="18.75" customHeight="1">
      <c r="A43" s="15"/>
      <c r="B43" s="7" t="s">
        <v>34</v>
      </c>
      <c r="C43" s="88"/>
      <c r="D43" s="41">
        <v>6000</v>
      </c>
      <c r="E43" s="1"/>
    </row>
    <row r="44" spans="1:5" s="13" customFormat="1" ht="18.75" customHeight="1">
      <c r="A44" s="15"/>
      <c r="B44" s="9" t="s">
        <v>10</v>
      </c>
      <c r="C44" s="92" t="s">
        <v>67</v>
      </c>
      <c r="D44" s="41">
        <v>19140</v>
      </c>
      <c r="E44" s="101"/>
    </row>
    <row r="45" spans="1:5" s="13" customFormat="1" ht="18.75" customHeight="1">
      <c r="A45" s="15"/>
      <c r="B45" s="7" t="s">
        <v>11</v>
      </c>
      <c r="C45" s="88"/>
      <c r="D45" s="41">
        <v>2000</v>
      </c>
      <c r="E45" s="1"/>
    </row>
    <row r="46" spans="1:5" s="13" customFormat="1" ht="18.75" customHeight="1">
      <c r="A46" s="15"/>
      <c r="B46" s="7" t="s">
        <v>3</v>
      </c>
      <c r="C46" s="88"/>
      <c r="D46" s="41">
        <v>4200</v>
      </c>
      <c r="E46" s="1"/>
    </row>
    <row r="47" spans="1:5" s="13" customFormat="1" ht="18.75" customHeight="1">
      <c r="A47" s="15"/>
      <c r="B47" s="7" t="s">
        <v>68</v>
      </c>
      <c r="C47" s="88"/>
      <c r="D47" s="41">
        <v>4000</v>
      </c>
      <c r="E47" s="1"/>
    </row>
    <row r="48" spans="1:5" s="13" customFormat="1" ht="18.75" customHeight="1">
      <c r="A48" s="15"/>
      <c r="B48" s="42" t="s">
        <v>43</v>
      </c>
      <c r="C48" s="88" t="s">
        <v>38</v>
      </c>
      <c r="D48" s="41">
        <v>6600</v>
      </c>
      <c r="E48" s="1"/>
    </row>
    <row r="49" spans="1:5" s="13" customFormat="1" ht="18.75" customHeight="1">
      <c r="A49" s="15"/>
      <c r="B49" s="8" t="s">
        <v>49</v>
      </c>
      <c r="C49" s="88"/>
      <c r="D49" s="17"/>
      <c r="E49" s="1"/>
    </row>
    <row r="50" spans="1:5" s="13" customFormat="1" ht="18.75" customHeight="1">
      <c r="A50" s="15"/>
      <c r="B50" s="7" t="s">
        <v>92</v>
      </c>
      <c r="C50" s="92"/>
      <c r="D50" s="29">
        <v>6500</v>
      </c>
      <c r="E50" s="1"/>
    </row>
    <row r="51" spans="1:5" s="13" customFormat="1" ht="18.75" customHeight="1">
      <c r="A51" s="15"/>
      <c r="B51" s="7" t="s">
        <v>132</v>
      </c>
      <c r="C51" s="27"/>
      <c r="D51" s="29">
        <v>11400</v>
      </c>
      <c r="E51" s="1"/>
    </row>
    <row r="52" spans="1:5" s="13" customFormat="1" ht="18.75" customHeight="1">
      <c r="A52" s="15"/>
      <c r="B52" s="7" t="s">
        <v>93</v>
      </c>
      <c r="C52" s="88"/>
      <c r="D52" s="29">
        <v>5000</v>
      </c>
      <c r="E52" s="1"/>
    </row>
    <row r="53" spans="1:5" s="13" customFormat="1" ht="18.75" customHeight="1">
      <c r="A53" s="15"/>
      <c r="B53" s="7" t="s">
        <v>123</v>
      </c>
      <c r="C53" s="88"/>
      <c r="D53" s="29">
        <v>2500</v>
      </c>
      <c r="E53" s="1"/>
    </row>
    <row r="54" spans="1:5" s="13" customFormat="1" ht="18.75" customHeight="1">
      <c r="A54" s="15"/>
      <c r="B54" s="8" t="s">
        <v>15</v>
      </c>
      <c r="C54" s="82"/>
      <c r="D54" s="31"/>
      <c r="E54" s="1"/>
    </row>
    <row r="55" spans="1:5" s="13" customFormat="1" ht="18.75" customHeight="1">
      <c r="A55" s="15"/>
      <c r="B55" s="7" t="s">
        <v>94</v>
      </c>
      <c r="C55" s="92"/>
      <c r="D55" s="29">
        <v>1150</v>
      </c>
      <c r="E55" s="1"/>
    </row>
    <row r="56" spans="1:5" s="13" customFormat="1" ht="18.75" customHeight="1">
      <c r="A56" s="15"/>
      <c r="B56" s="7" t="s">
        <v>95</v>
      </c>
      <c r="C56" s="88"/>
      <c r="D56" s="29">
        <v>9500</v>
      </c>
      <c r="E56" s="1"/>
    </row>
    <row r="57" spans="1:5" s="27" customFormat="1" ht="18.75" customHeight="1">
      <c r="A57" s="15"/>
      <c r="B57" s="7" t="s">
        <v>16</v>
      </c>
      <c r="C57" s="88"/>
      <c r="D57" s="29">
        <v>2500</v>
      </c>
      <c r="E57" s="1"/>
    </row>
    <row r="58" spans="1:5" s="13" customFormat="1" ht="18.75" customHeight="1">
      <c r="A58" s="15"/>
      <c r="B58" s="7" t="s">
        <v>134</v>
      </c>
      <c r="C58" s="88"/>
      <c r="D58" s="29">
        <v>6100</v>
      </c>
      <c r="E58" s="1"/>
    </row>
    <row r="59" spans="1:5" s="13" customFormat="1" ht="18.75" customHeight="1">
      <c r="A59" s="15"/>
      <c r="B59" s="7" t="s">
        <v>108</v>
      </c>
      <c r="C59" s="88"/>
      <c r="D59" s="29">
        <v>7047</v>
      </c>
      <c r="E59" s="1"/>
    </row>
    <row r="60" spans="1:5" s="13" customFormat="1" ht="18.75" customHeight="1">
      <c r="A60" s="15"/>
      <c r="B60" s="7" t="s">
        <v>39</v>
      </c>
      <c r="C60" s="88"/>
      <c r="D60" s="29">
        <v>19000</v>
      </c>
      <c r="E60" s="1"/>
    </row>
    <row r="61" spans="1:5" s="14" customFormat="1" ht="18.75" customHeight="1" thickBot="1">
      <c r="A61" s="15"/>
      <c r="B61" s="7" t="s">
        <v>4</v>
      </c>
      <c r="C61" s="88" t="s">
        <v>40</v>
      </c>
      <c r="D61" s="26">
        <v>20184</v>
      </c>
      <c r="E61" s="77"/>
    </row>
    <row r="62" spans="1:5" s="13" customFormat="1" ht="18.75" customHeight="1" thickBot="1">
      <c r="A62" s="15"/>
      <c r="B62" s="8" t="s">
        <v>96</v>
      </c>
      <c r="C62" s="88"/>
      <c r="D62" s="40">
        <f>SUM(D36:D61)</f>
        <v>172821</v>
      </c>
      <c r="E62" s="1"/>
    </row>
    <row r="63" spans="1:5" s="13" customFormat="1" ht="9" customHeight="1">
      <c r="A63" s="15"/>
      <c r="B63" s="8"/>
      <c r="C63" s="88"/>
      <c r="D63" s="28"/>
      <c r="E63" s="1"/>
    </row>
    <row r="64" spans="1:5" s="13" customFormat="1" ht="18" customHeight="1">
      <c r="A64" s="15" t="s">
        <v>20</v>
      </c>
      <c r="B64" s="8" t="s">
        <v>23</v>
      </c>
      <c r="C64" s="82"/>
      <c r="D64" s="62"/>
      <c r="E64" s="1"/>
    </row>
    <row r="65" spans="1:5" s="13" customFormat="1" ht="18" customHeight="1">
      <c r="A65" s="15"/>
      <c r="B65" s="7" t="s">
        <v>118</v>
      </c>
      <c r="C65" s="82"/>
      <c r="D65" s="72">
        <v>951668</v>
      </c>
      <c r="E65" s="1"/>
    </row>
    <row r="66" spans="1:5" s="13" customFormat="1" ht="18" customHeight="1">
      <c r="A66" s="15"/>
      <c r="B66" s="7" t="s">
        <v>83</v>
      </c>
      <c r="C66" s="88"/>
      <c r="D66" s="29">
        <v>0</v>
      </c>
      <c r="E66" s="1"/>
    </row>
    <row r="67" spans="1:5" s="13" customFormat="1" ht="18" customHeight="1" thickBot="1">
      <c r="A67" s="15"/>
      <c r="B67" s="7" t="s">
        <v>7</v>
      </c>
      <c r="C67" s="88" t="s">
        <v>57</v>
      </c>
      <c r="D67" s="26">
        <v>25000</v>
      </c>
      <c r="E67" s="1"/>
    </row>
    <row r="68" spans="1:5" s="13" customFormat="1" ht="18" customHeight="1" thickBot="1">
      <c r="A68" s="15"/>
      <c r="B68" s="8" t="s">
        <v>97</v>
      </c>
      <c r="C68" s="27"/>
      <c r="D68" s="40">
        <f>SUM(D65:D67)</f>
        <v>976668</v>
      </c>
      <c r="E68" s="1"/>
    </row>
    <row r="69" spans="1:5" s="13" customFormat="1" ht="7.5" customHeight="1">
      <c r="A69" s="15"/>
      <c r="B69" s="8"/>
      <c r="C69" s="27"/>
      <c r="D69" s="30"/>
      <c r="E69" s="1"/>
    </row>
    <row r="70" spans="1:5" s="13" customFormat="1" ht="18" customHeight="1">
      <c r="A70" s="15" t="s">
        <v>22</v>
      </c>
      <c r="B70" s="8" t="s">
        <v>76</v>
      </c>
      <c r="C70" s="88"/>
      <c r="D70" s="28"/>
      <c r="E70" s="1"/>
    </row>
    <row r="71" spans="1:5" s="13" customFormat="1" ht="18" customHeight="1">
      <c r="A71" s="15"/>
      <c r="B71" s="8" t="s">
        <v>74</v>
      </c>
      <c r="C71" s="88"/>
      <c r="D71" s="28"/>
      <c r="E71" s="1"/>
    </row>
    <row r="72" spans="1:5" s="13" customFormat="1" ht="18" customHeight="1">
      <c r="A72" s="15"/>
      <c r="B72" s="7" t="s">
        <v>36</v>
      </c>
      <c r="C72" s="93">
        <v>0.0765</v>
      </c>
      <c r="D72" s="29">
        <f>SUM(D68*7.65%)</f>
        <v>74715.102</v>
      </c>
      <c r="E72" s="1"/>
    </row>
    <row r="73" spans="1:174" s="13" customFormat="1" ht="18" customHeight="1">
      <c r="A73" s="15"/>
      <c r="B73" s="7" t="s">
        <v>80</v>
      </c>
      <c r="C73" s="102">
        <v>0.028</v>
      </c>
      <c r="D73" s="29">
        <v>5000</v>
      </c>
      <c r="E73" s="77"/>
      <c r="F73" s="38"/>
      <c r="G73" s="44"/>
      <c r="H73" s="43"/>
      <c r="I73" s="45"/>
      <c r="J73" s="24"/>
      <c r="K73" s="38"/>
      <c r="M73" s="14"/>
      <c r="N73" s="38"/>
      <c r="O73" s="44"/>
      <c r="P73" s="43"/>
      <c r="Q73" s="45"/>
      <c r="R73" s="24"/>
      <c r="S73" s="38"/>
      <c r="U73" s="14"/>
      <c r="V73" s="38"/>
      <c r="W73" s="44"/>
      <c r="X73" s="43"/>
      <c r="Y73" s="45"/>
      <c r="Z73" s="24"/>
      <c r="AA73" s="38"/>
      <c r="AC73" s="14"/>
      <c r="AD73" s="38"/>
      <c r="AE73" s="44"/>
      <c r="AF73" s="43"/>
      <c r="AG73" s="45"/>
      <c r="AH73" s="24"/>
      <c r="AI73" s="38"/>
      <c r="AK73" s="14"/>
      <c r="AL73" s="38">
        <v>49000</v>
      </c>
      <c r="AM73" s="44" t="s">
        <v>31</v>
      </c>
      <c r="AN73" s="43">
        <v>6151.1</v>
      </c>
      <c r="AO73" s="45" t="s">
        <v>30</v>
      </c>
      <c r="AP73" s="24"/>
      <c r="AQ73" s="38">
        <v>48000</v>
      </c>
      <c r="AS73" s="14"/>
      <c r="AT73" s="38">
        <v>49000</v>
      </c>
      <c r="AU73" s="44" t="s">
        <v>31</v>
      </c>
      <c r="AV73" s="43">
        <v>6151.1</v>
      </c>
      <c r="AW73" s="45" t="s">
        <v>30</v>
      </c>
      <c r="AX73" s="24"/>
      <c r="AY73" s="38">
        <v>48000</v>
      </c>
      <c r="BA73" s="14"/>
      <c r="BB73" s="38">
        <v>49000</v>
      </c>
      <c r="BC73" s="44" t="s">
        <v>31</v>
      </c>
      <c r="BD73" s="43">
        <v>6151.1</v>
      </c>
      <c r="BE73" s="45" t="s">
        <v>30</v>
      </c>
      <c r="BF73" s="24"/>
      <c r="BG73" s="38">
        <v>48000</v>
      </c>
      <c r="BI73" s="14"/>
      <c r="BJ73" s="38">
        <v>49000</v>
      </c>
      <c r="BK73" s="44" t="s">
        <v>31</v>
      </c>
      <c r="BL73" s="43">
        <v>6151.1</v>
      </c>
      <c r="BM73" s="45" t="s">
        <v>30</v>
      </c>
      <c r="BN73" s="24"/>
      <c r="BO73" s="38">
        <v>48000</v>
      </c>
      <c r="BQ73" s="14"/>
      <c r="BR73" s="38">
        <v>49000</v>
      </c>
      <c r="BS73" s="44" t="s">
        <v>31</v>
      </c>
      <c r="BT73" s="43">
        <v>6151.1</v>
      </c>
      <c r="BU73" s="45" t="s">
        <v>30</v>
      </c>
      <c r="BV73" s="24"/>
      <c r="BW73" s="38">
        <v>48000</v>
      </c>
      <c r="BY73" s="14"/>
      <c r="BZ73" s="38">
        <v>49000</v>
      </c>
      <c r="CA73" s="44" t="s">
        <v>31</v>
      </c>
      <c r="CB73" s="43">
        <v>6151.1</v>
      </c>
      <c r="CC73" s="45" t="s">
        <v>30</v>
      </c>
      <c r="CD73" s="24"/>
      <c r="CE73" s="38">
        <v>48000</v>
      </c>
      <c r="CG73" s="14"/>
      <c r="CH73" s="38">
        <v>49000</v>
      </c>
      <c r="CI73" s="44" t="s">
        <v>31</v>
      </c>
      <c r="CJ73" s="43">
        <v>6151.1</v>
      </c>
      <c r="CK73" s="45" t="s">
        <v>30</v>
      </c>
      <c r="CL73" s="24"/>
      <c r="CM73" s="38">
        <v>48000</v>
      </c>
      <c r="CO73" s="14"/>
      <c r="CP73" s="38">
        <v>49000</v>
      </c>
      <c r="CQ73" s="44" t="s">
        <v>31</v>
      </c>
      <c r="CR73" s="43">
        <v>6151.1</v>
      </c>
      <c r="CS73" s="45" t="s">
        <v>30</v>
      </c>
      <c r="CT73" s="24"/>
      <c r="CU73" s="38">
        <v>48000</v>
      </c>
      <c r="CW73" s="14"/>
      <c r="CX73" s="38">
        <v>49000</v>
      </c>
      <c r="CY73" s="44" t="s">
        <v>31</v>
      </c>
      <c r="CZ73" s="43">
        <v>6151.1</v>
      </c>
      <c r="DA73" s="45" t="s">
        <v>30</v>
      </c>
      <c r="DB73" s="24"/>
      <c r="DC73" s="38">
        <v>48000</v>
      </c>
      <c r="DE73" s="14"/>
      <c r="DF73" s="38">
        <v>49000</v>
      </c>
      <c r="DG73" s="44" t="s">
        <v>31</v>
      </c>
      <c r="DH73" s="43">
        <v>6151.1</v>
      </c>
      <c r="DI73" s="45" t="s">
        <v>30</v>
      </c>
      <c r="DJ73" s="24"/>
      <c r="DK73" s="38">
        <v>48000</v>
      </c>
      <c r="DM73" s="14"/>
      <c r="DN73" s="38">
        <v>49000</v>
      </c>
      <c r="DO73" s="44" t="s">
        <v>31</v>
      </c>
      <c r="DP73" s="43">
        <v>6151.1</v>
      </c>
      <c r="DQ73" s="45" t="s">
        <v>30</v>
      </c>
      <c r="DR73" s="24"/>
      <c r="DS73" s="38">
        <v>48000</v>
      </c>
      <c r="DU73" s="14"/>
      <c r="DV73" s="38">
        <v>49000</v>
      </c>
      <c r="DW73" s="44" t="s">
        <v>31</v>
      </c>
      <c r="DX73" s="43">
        <v>6151.1</v>
      </c>
      <c r="DY73" s="45" t="s">
        <v>30</v>
      </c>
      <c r="DZ73" s="24"/>
      <c r="EA73" s="38">
        <v>48000</v>
      </c>
      <c r="EC73" s="14"/>
      <c r="ED73" s="38">
        <v>49000</v>
      </c>
      <c r="EE73" s="44" t="s">
        <v>31</v>
      </c>
      <c r="EF73" s="43">
        <v>6151.1</v>
      </c>
      <c r="EG73" s="45" t="s">
        <v>30</v>
      </c>
      <c r="EH73" s="24"/>
      <c r="EI73" s="38">
        <v>48000</v>
      </c>
      <c r="EK73" s="14"/>
      <c r="EL73" s="38">
        <v>49000</v>
      </c>
      <c r="EM73" s="44" t="s">
        <v>31</v>
      </c>
      <c r="EN73" s="43">
        <v>6151.1</v>
      </c>
      <c r="EO73" s="45" t="s">
        <v>30</v>
      </c>
      <c r="EP73" s="24"/>
      <c r="EQ73" s="38">
        <v>48000</v>
      </c>
      <c r="ES73" s="14"/>
      <c r="ET73" s="38">
        <v>49000</v>
      </c>
      <c r="EU73" s="44" t="s">
        <v>31</v>
      </c>
      <c r="EV73" s="43">
        <v>6151.1</v>
      </c>
      <c r="EW73" s="45" t="s">
        <v>30</v>
      </c>
      <c r="EX73" s="24"/>
      <c r="EY73" s="38">
        <v>48000</v>
      </c>
      <c r="FA73" s="14"/>
      <c r="FB73" s="38">
        <v>49000</v>
      </c>
      <c r="FC73" s="44" t="s">
        <v>31</v>
      </c>
      <c r="FD73" s="43">
        <v>6151.1</v>
      </c>
      <c r="FE73" s="45" t="s">
        <v>30</v>
      </c>
      <c r="FF73" s="24"/>
      <c r="FG73" s="38">
        <v>48000</v>
      </c>
      <c r="FI73" s="14"/>
      <c r="FJ73" s="38">
        <v>49000</v>
      </c>
      <c r="FK73" s="44" t="s">
        <v>31</v>
      </c>
      <c r="FL73" s="43">
        <v>6151.1</v>
      </c>
      <c r="FM73" s="45" t="s">
        <v>30</v>
      </c>
      <c r="FN73" s="24"/>
      <c r="FO73" s="38">
        <v>48000</v>
      </c>
      <c r="FQ73" s="14"/>
      <c r="FR73" s="38"/>
    </row>
    <row r="74" spans="1:5" s="46" customFormat="1" ht="18" customHeight="1">
      <c r="A74" s="15"/>
      <c r="B74" s="7" t="s">
        <v>2</v>
      </c>
      <c r="C74" s="88" t="s">
        <v>81</v>
      </c>
      <c r="D74" s="29">
        <v>3812</v>
      </c>
      <c r="E74" s="78"/>
    </row>
    <row r="75" spans="1:5" s="13" customFormat="1" ht="18" customHeight="1" thickBot="1">
      <c r="A75" s="18"/>
      <c r="B75" s="9" t="s">
        <v>8</v>
      </c>
      <c r="C75" s="94">
        <v>0.075</v>
      </c>
      <c r="D75" s="47">
        <v>50000</v>
      </c>
      <c r="E75" s="1"/>
    </row>
    <row r="76" spans="1:5" s="13" customFormat="1" ht="18" customHeight="1">
      <c r="A76" s="18"/>
      <c r="B76" s="10" t="s">
        <v>98</v>
      </c>
      <c r="C76" s="94"/>
      <c r="D76" s="48">
        <f>SUM(D72:D75)</f>
        <v>133527.102</v>
      </c>
      <c r="E76" s="1"/>
    </row>
    <row r="77" spans="1:5" s="13" customFormat="1" ht="6.75" customHeight="1">
      <c r="A77" s="18"/>
      <c r="B77" s="10"/>
      <c r="C77" s="94"/>
      <c r="D77" s="48"/>
      <c r="E77" s="1"/>
    </row>
    <row r="78" spans="1:5" s="13" customFormat="1" ht="18" customHeight="1">
      <c r="A78" s="18"/>
      <c r="B78" s="10" t="s">
        <v>75</v>
      </c>
      <c r="C78" s="94"/>
      <c r="D78" s="49"/>
      <c r="E78" s="1"/>
    </row>
    <row r="79" spans="1:5" s="13" customFormat="1" ht="18" customHeight="1">
      <c r="A79" s="15"/>
      <c r="B79" s="9" t="s">
        <v>30</v>
      </c>
      <c r="C79" s="88" t="s">
        <v>119</v>
      </c>
      <c r="D79" s="29">
        <v>121500</v>
      </c>
      <c r="E79" s="1"/>
    </row>
    <row r="80" spans="1:5" s="13" customFormat="1" ht="18" customHeight="1">
      <c r="A80" s="54"/>
      <c r="B80" s="9" t="s">
        <v>109</v>
      </c>
      <c r="C80" s="95">
        <v>0.25</v>
      </c>
      <c r="D80" s="73">
        <v>19000</v>
      </c>
      <c r="E80" s="1"/>
    </row>
    <row r="81" spans="1:5" s="13" customFormat="1" ht="18" customHeight="1">
      <c r="A81" s="15"/>
      <c r="B81" s="9" t="s">
        <v>110</v>
      </c>
      <c r="C81" s="88" t="s">
        <v>120</v>
      </c>
      <c r="D81" s="29">
        <v>6100</v>
      </c>
      <c r="E81" s="1"/>
    </row>
    <row r="82" spans="1:5" s="13" customFormat="1" ht="18" customHeight="1">
      <c r="A82" s="15"/>
      <c r="B82" s="9" t="s">
        <v>111</v>
      </c>
      <c r="C82" s="88" t="s">
        <v>120</v>
      </c>
      <c r="D82" s="29">
        <v>10000</v>
      </c>
      <c r="E82" s="1"/>
    </row>
    <row r="83" spans="1:5" s="13" customFormat="1" ht="18" customHeight="1">
      <c r="A83" s="15"/>
      <c r="B83" s="9" t="s">
        <v>112</v>
      </c>
      <c r="C83" s="88" t="s">
        <v>120</v>
      </c>
      <c r="D83" s="29">
        <v>1300</v>
      </c>
      <c r="E83" s="1"/>
    </row>
    <row r="84" spans="1:5" s="13" customFormat="1" ht="18" customHeight="1" thickBot="1">
      <c r="A84" s="15"/>
      <c r="B84" s="9" t="s">
        <v>87</v>
      </c>
      <c r="C84" s="96"/>
      <c r="D84" s="26">
        <v>16000</v>
      </c>
      <c r="E84" s="1"/>
    </row>
    <row r="85" spans="1:5" s="14" customFormat="1" ht="18" customHeight="1">
      <c r="A85" s="15"/>
      <c r="B85" s="10" t="s">
        <v>99</v>
      </c>
      <c r="C85" s="97"/>
      <c r="D85" s="30">
        <f>SUM(D79:D84)</f>
        <v>173900</v>
      </c>
      <c r="E85" s="77"/>
    </row>
    <row r="86" spans="1:5" s="13" customFormat="1" ht="8.25" customHeight="1" thickBot="1">
      <c r="A86" s="15"/>
      <c r="B86" s="9"/>
      <c r="C86" s="96"/>
      <c r="D86" s="31"/>
      <c r="E86" s="1"/>
    </row>
    <row r="87" spans="1:5" s="13" customFormat="1" ht="21" customHeight="1" thickBot="1">
      <c r="A87" s="15"/>
      <c r="B87" s="8" t="s">
        <v>104</v>
      </c>
      <c r="C87" s="88"/>
      <c r="D87" s="50">
        <f>SUM(D85,D76)</f>
        <v>307427.102</v>
      </c>
      <c r="E87" s="1"/>
    </row>
    <row r="88" spans="1:5" s="13" customFormat="1" ht="7.5" customHeight="1">
      <c r="A88" s="15"/>
      <c r="B88" s="8"/>
      <c r="C88" s="88"/>
      <c r="D88" s="51"/>
      <c r="E88" s="1"/>
    </row>
    <row r="89" spans="1:5" s="13" customFormat="1" ht="18.75" customHeight="1">
      <c r="A89" s="15" t="s">
        <v>25</v>
      </c>
      <c r="B89" s="8" t="s">
        <v>26</v>
      </c>
      <c r="C89" s="88"/>
      <c r="D89" s="51"/>
      <c r="E89" s="1"/>
    </row>
    <row r="90" spans="1:5" s="13" customFormat="1" ht="18.75" customHeight="1">
      <c r="A90" s="15"/>
      <c r="B90" s="7" t="s">
        <v>0</v>
      </c>
      <c r="C90" s="88" t="s">
        <v>56</v>
      </c>
      <c r="D90" s="52">
        <v>13650</v>
      </c>
      <c r="E90" s="1"/>
    </row>
    <row r="91" spans="1:5" s="13" customFormat="1" ht="18.75" customHeight="1">
      <c r="A91" s="15"/>
      <c r="B91" s="9" t="s">
        <v>113</v>
      </c>
      <c r="C91" s="88" t="s">
        <v>14</v>
      </c>
      <c r="D91" s="52">
        <v>30000</v>
      </c>
      <c r="E91" s="1"/>
    </row>
    <row r="92" spans="1:5" s="13" customFormat="1" ht="18.75" customHeight="1">
      <c r="A92" s="15"/>
      <c r="B92" s="9" t="s">
        <v>84</v>
      </c>
      <c r="C92" s="88"/>
      <c r="D92" s="52">
        <v>5000</v>
      </c>
      <c r="E92" s="1"/>
    </row>
    <row r="93" spans="1:5" s="27" customFormat="1" ht="18.75" customHeight="1">
      <c r="A93" s="15"/>
      <c r="B93" s="7" t="s">
        <v>54</v>
      </c>
      <c r="C93" s="88"/>
      <c r="D93" s="52">
        <v>85000</v>
      </c>
      <c r="E93" s="1"/>
    </row>
    <row r="94" spans="1:5" s="27" customFormat="1" ht="18.75" customHeight="1">
      <c r="A94" s="15"/>
      <c r="B94" s="7" t="s">
        <v>47</v>
      </c>
      <c r="C94" s="88" t="s">
        <v>50</v>
      </c>
      <c r="D94" s="52">
        <v>12000</v>
      </c>
      <c r="E94" s="1"/>
    </row>
    <row r="95" spans="1:5" s="27" customFormat="1" ht="18.75" customHeight="1">
      <c r="A95" s="15"/>
      <c r="B95" s="7" t="s">
        <v>117</v>
      </c>
      <c r="C95" s="88"/>
      <c r="D95" s="52">
        <v>5000</v>
      </c>
      <c r="E95" s="1"/>
    </row>
    <row r="96" spans="1:5" s="27" customFormat="1" ht="18.75" customHeight="1">
      <c r="A96" s="15"/>
      <c r="B96" s="7" t="s">
        <v>136</v>
      </c>
      <c r="C96" s="88"/>
      <c r="D96" s="52">
        <v>2500</v>
      </c>
      <c r="E96" s="1"/>
    </row>
    <row r="97" spans="1:5" s="27" customFormat="1" ht="18.75" customHeight="1">
      <c r="A97" s="15"/>
      <c r="B97" s="7" t="s">
        <v>125</v>
      </c>
      <c r="C97" s="88"/>
      <c r="D97" s="52">
        <v>3000</v>
      </c>
      <c r="E97" s="1"/>
    </row>
    <row r="98" spans="1:5" s="27" customFormat="1" ht="18.75" customHeight="1">
      <c r="A98" s="15"/>
      <c r="B98" s="7" t="s">
        <v>126</v>
      </c>
      <c r="C98" s="88"/>
      <c r="D98" s="52">
        <v>2000</v>
      </c>
      <c r="E98" s="1"/>
    </row>
    <row r="99" spans="1:5" s="27" customFormat="1" ht="18.75" customHeight="1">
      <c r="A99" s="15"/>
      <c r="B99" s="7" t="s">
        <v>122</v>
      </c>
      <c r="C99" s="88"/>
      <c r="D99" s="52">
        <v>5000</v>
      </c>
      <c r="E99" s="1"/>
    </row>
    <row r="100" spans="1:5" s="13" customFormat="1" ht="18.75" customHeight="1">
      <c r="A100" s="15"/>
      <c r="B100" s="7" t="s">
        <v>124</v>
      </c>
      <c r="C100" s="88"/>
      <c r="D100" s="74">
        <v>5000</v>
      </c>
      <c r="E100" s="1"/>
    </row>
    <row r="101" spans="1:5" s="13" customFormat="1" ht="18.75" customHeight="1" thickBot="1">
      <c r="A101" s="15"/>
      <c r="B101" s="7" t="s">
        <v>116</v>
      </c>
      <c r="C101" s="88"/>
      <c r="D101" s="52">
        <v>35000</v>
      </c>
      <c r="E101" s="1"/>
    </row>
    <row r="102" spans="1:5" s="53" customFormat="1" ht="21" customHeight="1" thickBot="1">
      <c r="A102" s="15"/>
      <c r="B102" s="8" t="s">
        <v>100</v>
      </c>
      <c r="C102" s="88"/>
      <c r="D102" s="40">
        <f>SUM(D90:D101)</f>
        <v>203150</v>
      </c>
      <c r="E102" s="79"/>
    </row>
    <row r="103" spans="1:5" s="53" customFormat="1" ht="9.75" customHeight="1">
      <c r="A103" s="15"/>
      <c r="B103" s="8"/>
      <c r="C103" s="88"/>
      <c r="D103" s="30"/>
      <c r="E103" s="79"/>
    </row>
    <row r="104" spans="1:5" s="14" customFormat="1" ht="22.5" customHeight="1">
      <c r="A104" s="15" t="s">
        <v>27</v>
      </c>
      <c r="B104" s="8" t="s">
        <v>28</v>
      </c>
      <c r="C104" s="82"/>
      <c r="D104" s="28"/>
      <c r="E104" s="77"/>
    </row>
    <row r="105" spans="1:5" s="14" customFormat="1" ht="8.25" customHeight="1">
      <c r="A105" s="15"/>
      <c r="B105" s="8"/>
      <c r="C105" s="82"/>
      <c r="D105" s="28"/>
      <c r="E105" s="77"/>
    </row>
    <row r="106" spans="1:5" s="13" customFormat="1" ht="18.75" customHeight="1">
      <c r="A106" s="15"/>
      <c r="B106" s="16" t="s">
        <v>69</v>
      </c>
      <c r="C106" s="82"/>
      <c r="D106" s="17"/>
      <c r="E106" s="1"/>
    </row>
    <row r="107" spans="1:5" s="13" customFormat="1" ht="18.75" customHeight="1">
      <c r="A107" s="54"/>
      <c r="B107" s="27" t="s">
        <v>41</v>
      </c>
      <c r="C107" s="88"/>
      <c r="D107" s="29">
        <v>4000</v>
      </c>
      <c r="E107" s="1"/>
    </row>
    <row r="108" spans="1:5" s="13" customFormat="1" ht="18.75" customHeight="1">
      <c r="A108" s="15"/>
      <c r="B108" s="27" t="s">
        <v>42</v>
      </c>
      <c r="C108" s="89"/>
      <c r="D108" s="29">
        <v>3800</v>
      </c>
      <c r="E108" s="1"/>
    </row>
    <row r="109" spans="1:5" s="13" customFormat="1" ht="18.75" customHeight="1">
      <c r="A109" s="15"/>
      <c r="B109" s="27" t="s">
        <v>45</v>
      </c>
      <c r="C109" s="82"/>
      <c r="D109" s="29">
        <v>7000</v>
      </c>
      <c r="E109" s="1"/>
    </row>
    <row r="110" spans="1:5" s="13" customFormat="1" ht="18.75" customHeight="1" thickBot="1">
      <c r="A110" s="15"/>
      <c r="B110" s="27" t="s">
        <v>37</v>
      </c>
      <c r="C110" s="98"/>
      <c r="D110" s="26">
        <v>20000</v>
      </c>
      <c r="E110" s="1"/>
    </row>
    <row r="111" spans="1:5" s="13" customFormat="1" ht="18.75" customHeight="1">
      <c r="A111" s="15"/>
      <c r="B111" s="16" t="s">
        <v>101</v>
      </c>
      <c r="C111" s="88"/>
      <c r="D111" s="30">
        <f>SUM(D107:D110)</f>
        <v>34800</v>
      </c>
      <c r="E111" s="1"/>
    </row>
    <row r="112" spans="1:5" s="13" customFormat="1" ht="8.25" customHeight="1">
      <c r="A112" s="15"/>
      <c r="B112" s="16"/>
      <c r="C112" s="88"/>
      <c r="D112" s="30"/>
      <c r="E112" s="1"/>
    </row>
    <row r="113" spans="1:5" s="13" customFormat="1" ht="18" customHeight="1">
      <c r="A113" s="15"/>
      <c r="B113" s="10" t="s">
        <v>143</v>
      </c>
      <c r="C113" s="82"/>
      <c r="D113" s="28"/>
      <c r="E113" s="1"/>
    </row>
    <row r="114" spans="1:5" s="27" customFormat="1" ht="18" customHeight="1">
      <c r="A114" s="75"/>
      <c r="B114" s="9" t="s">
        <v>139</v>
      </c>
      <c r="C114" s="88"/>
      <c r="D114" s="29">
        <v>2750</v>
      </c>
      <c r="E114" s="1"/>
    </row>
    <row r="115" spans="1:5" s="27" customFormat="1" ht="18" customHeight="1">
      <c r="A115" s="75"/>
      <c r="B115" s="9" t="s">
        <v>141</v>
      </c>
      <c r="C115" s="88"/>
      <c r="D115" s="29">
        <v>5200</v>
      </c>
      <c r="E115" s="1"/>
    </row>
    <row r="116" spans="1:5" s="27" customFormat="1" ht="18" customHeight="1">
      <c r="A116" s="75"/>
      <c r="B116" s="7" t="s">
        <v>142</v>
      </c>
      <c r="C116" s="88"/>
      <c r="D116" s="29">
        <v>5861</v>
      </c>
      <c r="E116" s="1"/>
    </row>
    <row r="117" spans="1:5" s="13" customFormat="1" ht="18" customHeight="1">
      <c r="A117" s="15"/>
      <c r="B117" s="7" t="s">
        <v>12</v>
      </c>
      <c r="C117" s="88"/>
      <c r="D117" s="29">
        <v>1000</v>
      </c>
      <c r="E117" s="1"/>
    </row>
    <row r="118" spans="1:5" s="13" customFormat="1" ht="18" customHeight="1" thickBot="1">
      <c r="A118" s="15"/>
      <c r="B118" s="7" t="s">
        <v>37</v>
      </c>
      <c r="C118" s="88" t="s">
        <v>140</v>
      </c>
      <c r="D118" s="26">
        <v>4200</v>
      </c>
      <c r="E118" s="1"/>
    </row>
    <row r="119" spans="1:5" s="14" customFormat="1" ht="18" customHeight="1">
      <c r="A119" s="15"/>
      <c r="B119" s="8" t="s">
        <v>138</v>
      </c>
      <c r="C119" s="82"/>
      <c r="D119" s="30">
        <f>SUM(D114:D118)</f>
        <v>19011</v>
      </c>
      <c r="E119" s="77"/>
    </row>
    <row r="120" spans="1:5" s="14" customFormat="1" ht="8.25" customHeight="1">
      <c r="A120" s="15"/>
      <c r="B120" s="8"/>
      <c r="C120" s="82"/>
      <c r="D120" s="30"/>
      <c r="E120" s="77"/>
    </row>
    <row r="121" spans="1:5" s="13" customFormat="1" ht="18" customHeight="1">
      <c r="A121" s="15"/>
      <c r="B121" s="8" t="s">
        <v>70</v>
      </c>
      <c r="C121" s="88"/>
      <c r="D121" s="28"/>
      <c r="E121" s="1"/>
    </row>
    <row r="122" spans="1:5" s="13" customFormat="1" ht="18" customHeight="1">
      <c r="A122" s="15"/>
      <c r="B122" s="7" t="s">
        <v>85</v>
      </c>
      <c r="C122" s="88"/>
      <c r="D122" s="29">
        <v>5000</v>
      </c>
      <c r="E122" s="1"/>
    </row>
    <row r="123" spans="1:5" s="13" customFormat="1" ht="18" customHeight="1">
      <c r="A123" s="15"/>
      <c r="B123" s="7" t="s">
        <v>12</v>
      </c>
      <c r="C123" s="88"/>
      <c r="D123" s="29">
        <v>2500</v>
      </c>
      <c r="E123" s="1"/>
    </row>
    <row r="124" spans="1:5" s="13" customFormat="1" ht="18" customHeight="1" thickBot="1">
      <c r="A124" s="54"/>
      <c r="B124" s="27" t="s">
        <v>37</v>
      </c>
      <c r="C124" s="89"/>
      <c r="D124" s="26">
        <v>13500</v>
      </c>
      <c r="E124" s="1"/>
    </row>
    <row r="125" spans="1:5" s="14" customFormat="1" ht="18" customHeight="1">
      <c r="A125" s="15"/>
      <c r="B125" s="8" t="s">
        <v>102</v>
      </c>
      <c r="C125" s="82"/>
      <c r="D125" s="30">
        <f>SUM(D122:D124)</f>
        <v>21000</v>
      </c>
      <c r="E125" s="77"/>
    </row>
    <row r="126" spans="1:5" s="14" customFormat="1" ht="8.25" customHeight="1">
      <c r="A126" s="15"/>
      <c r="B126" s="8"/>
      <c r="C126" s="82"/>
      <c r="D126" s="30"/>
      <c r="E126" s="77"/>
    </row>
    <row r="127" spans="1:5" s="14" customFormat="1" ht="16.5" customHeight="1">
      <c r="A127" s="15"/>
      <c r="B127" s="8" t="s">
        <v>71</v>
      </c>
      <c r="C127" s="82"/>
      <c r="D127" s="28"/>
      <c r="E127" s="77"/>
    </row>
    <row r="128" spans="1:5" s="14" customFormat="1" ht="16.5" customHeight="1">
      <c r="A128" s="15"/>
      <c r="B128" s="7" t="s">
        <v>55</v>
      </c>
      <c r="C128" s="88"/>
      <c r="D128" s="29">
        <v>21500</v>
      </c>
      <c r="E128" s="77"/>
    </row>
    <row r="129" spans="1:5" s="14" customFormat="1" ht="16.5" customHeight="1" thickBot="1">
      <c r="A129" s="15"/>
      <c r="B129" s="7" t="s">
        <v>72</v>
      </c>
      <c r="C129" s="88"/>
      <c r="D129" s="26">
        <v>13023</v>
      </c>
      <c r="E129" s="77"/>
    </row>
    <row r="130" spans="1:5" s="14" customFormat="1" ht="16.5" customHeight="1">
      <c r="A130" s="15"/>
      <c r="B130" s="8" t="s">
        <v>103</v>
      </c>
      <c r="C130" s="82"/>
      <c r="D130" s="30">
        <f>SUM(D128:D129)</f>
        <v>34523</v>
      </c>
      <c r="E130" s="77"/>
    </row>
    <row r="131" spans="1:5" s="14" customFormat="1" ht="8.25" customHeight="1" thickBot="1">
      <c r="A131" s="15"/>
      <c r="B131" s="8"/>
      <c r="C131" s="82"/>
      <c r="D131" s="30"/>
      <c r="E131" s="77"/>
    </row>
    <row r="132" spans="1:5" s="13" customFormat="1" ht="21" customHeight="1" thickBot="1">
      <c r="A132" s="15"/>
      <c r="B132" s="16" t="s">
        <v>133</v>
      </c>
      <c r="C132" s="88"/>
      <c r="D132" s="40">
        <f>SUM(D111,D119,D125,D130)</f>
        <v>109334</v>
      </c>
      <c r="E132" s="1"/>
    </row>
    <row r="133" spans="1:5" s="13" customFormat="1" ht="10.5" customHeight="1">
      <c r="A133" s="15"/>
      <c r="B133" s="16"/>
      <c r="C133" s="88"/>
      <c r="D133" s="30"/>
      <c r="E133" s="1"/>
    </row>
    <row r="134" spans="1:5" s="13" customFormat="1" ht="17.25" customHeight="1">
      <c r="A134" s="15" t="s">
        <v>144</v>
      </c>
      <c r="B134" s="16" t="s">
        <v>145</v>
      </c>
      <c r="C134" s="88"/>
      <c r="D134" s="30"/>
      <c r="E134" s="1"/>
    </row>
    <row r="135" spans="1:5" s="13" customFormat="1" ht="17.25" customHeight="1" thickBot="1">
      <c r="A135" s="15"/>
      <c r="B135" s="27" t="s">
        <v>146</v>
      </c>
      <c r="C135" s="88"/>
      <c r="D135" s="26">
        <v>83000</v>
      </c>
      <c r="E135" s="1"/>
    </row>
    <row r="136" spans="1:5" s="13" customFormat="1" ht="17.25" customHeight="1" thickBot="1">
      <c r="A136" s="15"/>
      <c r="B136" s="16" t="s">
        <v>147</v>
      </c>
      <c r="C136" s="88"/>
      <c r="D136" s="40">
        <f>SUM(D135)</f>
        <v>83000</v>
      </c>
      <c r="E136" s="1"/>
    </row>
    <row r="137" spans="1:5" s="13" customFormat="1" ht="11.25" customHeight="1" thickBot="1">
      <c r="A137" s="15"/>
      <c r="B137" s="16"/>
      <c r="C137" s="88"/>
      <c r="D137" s="29"/>
      <c r="E137" s="1"/>
    </row>
    <row r="138" spans="1:5" s="13" customFormat="1" ht="19.5" customHeight="1" thickBot="1">
      <c r="A138" s="15"/>
      <c r="B138" s="16" t="s">
        <v>64</v>
      </c>
      <c r="C138" s="88"/>
      <c r="D138" s="40">
        <f>SUM(D136,D132,D102,D87,D68,D62)</f>
        <v>1852400.102</v>
      </c>
      <c r="E138" s="1"/>
    </row>
    <row r="139" spans="1:5" s="13" customFormat="1" ht="6.75" customHeight="1">
      <c r="A139" s="15"/>
      <c r="B139" s="16"/>
      <c r="C139" s="88"/>
      <c r="D139" s="28"/>
      <c r="E139" s="1"/>
    </row>
    <row r="140" spans="1:5" s="13" customFormat="1" ht="16.5" customHeight="1">
      <c r="A140" s="106" t="s">
        <v>51</v>
      </c>
      <c r="B140" s="107"/>
      <c r="C140" s="88"/>
      <c r="D140" s="31"/>
      <c r="E140" s="1"/>
    </row>
    <row r="141" spans="1:5" s="13" customFormat="1" ht="16.5" customHeight="1">
      <c r="A141" s="15"/>
      <c r="B141" s="7" t="s">
        <v>29</v>
      </c>
      <c r="C141" s="88"/>
      <c r="D141" s="29">
        <v>50000</v>
      </c>
      <c r="E141" s="1"/>
    </row>
    <row r="142" spans="1:5" s="13" customFormat="1" ht="16.5" customHeight="1" thickBot="1">
      <c r="A142" s="15"/>
      <c r="B142" s="7" t="s">
        <v>65</v>
      </c>
      <c r="C142" s="88"/>
      <c r="D142" s="26">
        <v>50000</v>
      </c>
      <c r="E142" s="1"/>
    </row>
    <row r="143" spans="1:5" s="14" customFormat="1" ht="16.5" customHeight="1">
      <c r="A143" s="15"/>
      <c r="B143" s="8" t="s">
        <v>60</v>
      </c>
      <c r="C143" s="82"/>
      <c r="D143" s="30">
        <f>SUM(D141:D142)</f>
        <v>100000</v>
      </c>
      <c r="E143" s="77"/>
    </row>
    <row r="144" spans="1:5" s="14" customFormat="1" ht="8.25" customHeight="1">
      <c r="A144" s="15"/>
      <c r="B144" s="8"/>
      <c r="C144" s="82"/>
      <c r="D144" s="30"/>
      <c r="E144" s="77"/>
    </row>
    <row r="145" spans="1:5" s="13" customFormat="1" ht="21" customHeight="1">
      <c r="A145" s="106" t="s">
        <v>52</v>
      </c>
      <c r="B145" s="107"/>
      <c r="C145" s="88"/>
      <c r="D145" s="31"/>
      <c r="E145" s="1"/>
    </row>
    <row r="146" spans="1:5" s="13" customFormat="1" ht="21" customHeight="1">
      <c r="A146" s="15"/>
      <c r="B146" s="9" t="s">
        <v>61</v>
      </c>
      <c r="C146" s="88"/>
      <c r="D146" s="19">
        <f>SUM(D136+D132+D102+D87+D68+D62)</f>
        <v>1852400.102</v>
      </c>
      <c r="E146" s="1"/>
    </row>
    <row r="147" spans="1:5" s="13" customFormat="1" ht="21" customHeight="1" thickBot="1">
      <c r="A147" s="15"/>
      <c r="B147" s="9" t="s">
        <v>62</v>
      </c>
      <c r="C147" s="88"/>
      <c r="D147" s="20">
        <f>SUM(D32)</f>
        <v>1852749.6816254982</v>
      </c>
      <c r="E147" s="1"/>
    </row>
    <row r="148" spans="1:5" s="27" customFormat="1" ht="21" customHeight="1">
      <c r="A148" s="15"/>
      <c r="B148" s="9" t="s">
        <v>63</v>
      </c>
      <c r="C148" s="88"/>
      <c r="D148" s="55">
        <f>SUM(D147-D146)</f>
        <v>349.5796254982706</v>
      </c>
      <c r="E148" s="1"/>
    </row>
    <row r="149" spans="1:5" s="27" customFormat="1" ht="21" customHeight="1" thickBot="1">
      <c r="A149" s="56"/>
      <c r="B149" s="57" t="s">
        <v>114</v>
      </c>
      <c r="C149" s="99"/>
      <c r="D149" s="58">
        <v>504738</v>
      </c>
      <c r="E149" s="1"/>
    </row>
    <row r="150" spans="1:5" s="13" customFormat="1" ht="16.5" customHeight="1">
      <c r="A150" s="39"/>
      <c r="C150" s="61"/>
      <c r="D150" s="59"/>
      <c r="E150" s="1"/>
    </row>
    <row r="151" spans="2:4" ht="18.75" customHeight="1">
      <c r="B151" s="111"/>
      <c r="C151" s="112"/>
      <c r="D151" s="112"/>
    </row>
    <row r="152" ht="16.5" customHeight="1">
      <c r="B152" s="63"/>
    </row>
    <row r="153" ht="16.5" customHeight="1">
      <c r="B153" s="63"/>
    </row>
    <row r="154" ht="16.5" customHeight="1">
      <c r="B154" s="63"/>
    </row>
    <row r="155" ht="16.5" customHeight="1">
      <c r="B155" s="63"/>
    </row>
  </sheetData>
  <sheetProtection/>
  <mergeCells count="6">
    <mergeCell ref="A2:D2"/>
    <mergeCell ref="A145:B145"/>
    <mergeCell ref="A3:B3"/>
    <mergeCell ref="A34:B34"/>
    <mergeCell ref="A140:B140"/>
    <mergeCell ref="B151:D151"/>
  </mergeCells>
  <printOptions gridLines="1" horizontalCentered="1" verticalCentered="1"/>
  <pageMargins left="0.75" right="0.75" top="0.6" bottom="0.75" header="0.05" footer="0.3"/>
  <pageSetup fitToHeight="0" fitToWidth="1" horizontalDpi="600" verticalDpi="600" orientation="portrait" scale="74" r:id="rId3"/>
  <headerFooter scaleWithDoc="0" alignWithMargins="0">
    <oddFooter>&amp;L&amp;F&amp;R
</oddFooter>
  </headerFooter>
  <legacyDrawing r:id="rId2"/>
  <oleObjects>
    <oleObject progId="Photoshop.Image.9" shapeId="39168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Dana Wilson</cp:lastModifiedBy>
  <cp:lastPrinted>2021-11-01T15:31:59Z</cp:lastPrinted>
  <dcterms:created xsi:type="dcterms:W3CDTF">1998-05-08T16:20:26Z</dcterms:created>
  <dcterms:modified xsi:type="dcterms:W3CDTF">2022-07-12T15:50:33Z</dcterms:modified>
  <cp:category/>
  <cp:version/>
  <cp:contentType/>
  <cp:contentStatus/>
</cp:coreProperties>
</file>