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2760" windowWidth="22530" windowHeight="15495" firstSheet="3" activeTab="3"/>
  </bookViews>
  <sheets>
    <sheet name="5.28.2013" sheetId="1" r:id="rId1"/>
    <sheet name="Assumptions" sheetId="2" r:id="rId2"/>
    <sheet name="Summary level Budget 7.30.2015" sheetId="3" r:id="rId3"/>
    <sheet name="8.22.19 FY 2020 Initial Budget" sheetId="4" r:id="rId4"/>
  </sheets>
  <definedNames>
    <definedName name="_xlfn._FV" hidden="1">#NAME?</definedName>
    <definedName name="_xlfn.CEILING.MATH" hidden="1">#NAME?</definedName>
    <definedName name="_xlfn.GAMMA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3">'8.22.19 FY 2020 Initial Budget'!$A$1:$D$121</definedName>
    <definedName name="_xlnm.Print_Area" localSheetId="2">'Summary level Budget 7.30.2015'!$A$1:$F$44</definedName>
  </definedNames>
  <calcPr fullCalcOnLoad="1"/>
</workbook>
</file>

<file path=xl/sharedStrings.xml><?xml version="1.0" encoding="utf-8"?>
<sst xmlns="http://schemas.openxmlformats.org/spreadsheetml/2006/main" count="249" uniqueCount="196">
  <si>
    <t>Auditor (Annual)</t>
  </si>
  <si>
    <t>Electricity &amp; Water</t>
  </si>
  <si>
    <t>Postage / Freight / Shipping</t>
  </si>
  <si>
    <t>Workers Compensation Insurance</t>
  </si>
  <si>
    <t>TML</t>
  </si>
  <si>
    <t>Subscriptions / Publications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</si>
  <si>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</si>
  <si>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</si>
  <si>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</si>
  <si>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</si>
  <si>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</si>
  <si>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Employee Pension Plan Contribution</t>
  </si>
  <si>
    <t>Non-Capital</t>
  </si>
  <si>
    <t>Total Team Expenditures</t>
  </si>
  <si>
    <t>Bickerstaff</t>
  </si>
  <si>
    <t>Information Technology Monthly Maintenance</t>
  </si>
  <si>
    <t>Board Meetings and Staff Meetings</t>
  </si>
  <si>
    <t xml:space="preserve">       Postage Meter Lease</t>
  </si>
  <si>
    <t xml:space="preserve">       Copier Lease and Maintenance</t>
  </si>
  <si>
    <t>Equipment and Supplies</t>
  </si>
  <si>
    <t>Telecommunications Services</t>
  </si>
  <si>
    <t xml:space="preserve">The Standard </t>
  </si>
  <si>
    <t>Printing / Copying / Photo Processing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</si>
  <si>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</si>
  <si>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 xml:space="preserve">       Fleet Maintenance / Repair</t>
  </si>
  <si>
    <t>Leases:</t>
  </si>
  <si>
    <t>Directors Conferences / Travel</t>
  </si>
  <si>
    <t>A.</t>
  </si>
  <si>
    <t>Office Supplies / Canteen</t>
  </si>
  <si>
    <t xml:space="preserve">A. 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</si>
  <si>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</si>
  <si>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</si>
  <si>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</si>
  <si>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</si>
  <si>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</si>
  <si>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</si>
  <si>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</si>
  <si>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</si>
  <si>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</si>
  <si>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</si>
  <si>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</si>
  <si>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</si>
  <si>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</si>
  <si>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</si>
  <si>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Depreciation Expense</t>
  </si>
  <si>
    <t>Group Health Insurance (Employee only)</t>
  </si>
  <si>
    <t>current premiums paid by District are 44458 (reduced in march from 52318) and are forecast to increase by at least 10% nationally</t>
  </si>
  <si>
    <t>Interest Income</t>
  </si>
  <si>
    <t>Annual Permit Fees</t>
  </si>
  <si>
    <t>Computer Software Maintenance/Upgrades/Acquisitions</t>
  </si>
  <si>
    <t xml:space="preserve"> Water Transport Fees ( $0.31/1,000 gallons )</t>
  </si>
  <si>
    <t xml:space="preserve">Payroll Taxes </t>
  </si>
  <si>
    <t>Contracted Support</t>
  </si>
  <si>
    <t xml:space="preserve">QB/Journyx </t>
  </si>
  <si>
    <t>GE Capital / Dahill / CIT</t>
  </si>
  <si>
    <t>I.</t>
  </si>
  <si>
    <t xml:space="preserve">Projected Permitted Pumpage Volume </t>
  </si>
  <si>
    <t>Category %</t>
  </si>
  <si>
    <t>Total</t>
  </si>
  <si>
    <t>Total Projected Income:</t>
  </si>
  <si>
    <t>Projected Water Use Fee Revenue</t>
  </si>
  <si>
    <t>COA Assessment</t>
  </si>
  <si>
    <t>Transport Fee</t>
  </si>
  <si>
    <t>Other Fees</t>
  </si>
  <si>
    <t>Transfers into Current Income from Limited use Funds</t>
  </si>
  <si>
    <t>Other Income</t>
  </si>
  <si>
    <t>II.</t>
  </si>
  <si>
    <t>Salaries, Wages and Compensation</t>
  </si>
  <si>
    <t>E</t>
  </si>
  <si>
    <t>F</t>
  </si>
  <si>
    <t>Team Expenditures (net of staff labor)</t>
  </si>
  <si>
    <t xml:space="preserve">     General Management and Administration Teams</t>
  </si>
  <si>
    <t xml:space="preserve">     Education and Community Outreach Team</t>
  </si>
  <si>
    <t xml:space="preserve">     Aquifer Science Team</t>
  </si>
  <si>
    <t xml:space="preserve">     Regulatory Compliance Team</t>
  </si>
  <si>
    <t>III.</t>
  </si>
  <si>
    <t>PROJECTED POSITION</t>
  </si>
  <si>
    <t xml:space="preserve">Current Year Operations </t>
  </si>
  <si>
    <t>Total Projected Expenditures</t>
  </si>
  <si>
    <t>Total Projected Revenues</t>
  </si>
  <si>
    <t xml:space="preserve">     Current Net Gain/Loss</t>
  </si>
  <si>
    <t>TexPool Contingency</t>
  </si>
  <si>
    <t>TexPool Reserve</t>
  </si>
  <si>
    <t>Professional Development</t>
  </si>
  <si>
    <t>MetLife</t>
  </si>
  <si>
    <t>Unum</t>
  </si>
  <si>
    <t>Data + Assumptions = Projections</t>
  </si>
  <si>
    <t>Always keep a short, logical connection between data, assumptions, and projections (don't make a daisy chain of projections based on other projections).</t>
  </si>
  <si>
    <t>Line-item budgets are a long laundry list of items which will be evaluated one by one.</t>
  </si>
  <si>
    <t>Labor expense is usually the largest controllable expense.  Plan it by position and not by individual.</t>
  </si>
  <si>
    <t>Balance Sheet</t>
  </si>
  <si>
    <t>A balance sheet is a statement of the assets an organization owns.  Assets are usually grouped this way:</t>
  </si>
  <si>
    <t>Current Assets - cash, inventory, accounts receivable, investments etc.</t>
  </si>
  <si>
    <t>Property, Plant and Equipment - land, building, autos etc.</t>
  </si>
  <si>
    <t>Other Assets</t>
  </si>
  <si>
    <t>Income statements (P&amp;Ls) show what an organization did over a period of time.</t>
  </si>
  <si>
    <t>Balance sheets show what an organization has at a particular point in time; a snapshot while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</si>
  <si>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</si>
  <si>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</si>
  <si>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</si>
  <si>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</si>
  <si>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</si>
  <si>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>Transfers out of Current Income into Limited use Funds</t>
  </si>
  <si>
    <t xml:space="preserve"> Revenue Deduction</t>
  </si>
  <si>
    <t>Hydrogeologic Characterization</t>
  </si>
  <si>
    <t>Water Chemistry Studies</t>
  </si>
  <si>
    <t>Computer Hardware /  Supplies / AV Equipment</t>
  </si>
  <si>
    <t>Capital Expenses</t>
  </si>
  <si>
    <t>Legal Cases</t>
  </si>
  <si>
    <t>GAM</t>
  </si>
  <si>
    <t>Explain uncertainties:</t>
  </si>
  <si>
    <t>Upon further planning, will request from Board at that time to do a revision and possibly use restricted funds.</t>
  </si>
  <si>
    <t>Office Remodel not included in initial budget.</t>
  </si>
  <si>
    <t>Grant expenses starting 9/1</t>
  </si>
  <si>
    <t>2nd grant in the works</t>
  </si>
  <si>
    <t>1st grant not awarded to RPS or another company as of yet</t>
  </si>
  <si>
    <t>Waiting for 9/21 and temporary permit submittal AND TJ permit approval before hiring 2 FTES and before "trusting" projected budget income/revenue.</t>
  </si>
  <si>
    <t>Accounting System Operation and Maintenance</t>
  </si>
  <si>
    <t>Quarterly Lease</t>
  </si>
  <si>
    <t xml:space="preserve">       Office Complex Maintenance / Offices / Lawn </t>
  </si>
  <si>
    <t>GALLONS</t>
  </si>
  <si>
    <t>PROJECTED REVENUES FOR FISCAL YEAR 2016</t>
  </si>
  <si>
    <t>Grant Income</t>
  </si>
  <si>
    <t>PROJECTED EXPENDITURES FOR FISCAL YEAR 2016</t>
  </si>
  <si>
    <t>Grants and Special Projects Expenditures</t>
  </si>
  <si>
    <t>G</t>
  </si>
  <si>
    <t>LIMITED USE FUNDS  - RESTRICTED</t>
  </si>
  <si>
    <t>Monitor Well, Equipment and Supplies</t>
  </si>
  <si>
    <t xml:space="preserve">I.  INCOME          </t>
  </si>
  <si>
    <t>Legislative Support</t>
  </si>
  <si>
    <t>Pending Permit Increases (@ 17¢ per 1,000 gallons)</t>
  </si>
  <si>
    <r>
      <t>Group Health Insurance (</t>
    </r>
    <r>
      <rPr>
        <sz val="10"/>
        <rFont val="Times New Roman"/>
        <family val="1"/>
      </rPr>
      <t>Employee only</t>
    </r>
    <r>
      <rPr>
        <sz val="12"/>
        <rFont val="Times New Roman"/>
        <family val="1"/>
      </rPr>
      <t>)</t>
    </r>
  </si>
  <si>
    <t>Upgrades, and Repair and Maintenance:</t>
  </si>
  <si>
    <t>SledgeLaw</t>
  </si>
  <si>
    <t>Election Services</t>
  </si>
  <si>
    <t>III.   NON-CASH DISBURSEMENTS</t>
  </si>
  <si>
    <t>IV.   PROJECTED POSITION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</si>
  <si>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(17¢ per 1,000 gallons)</t>
    </r>
  </si>
  <si>
    <t>Actual Authorized Pumpage Revenue (44¢ per 1,000 gallons)</t>
  </si>
  <si>
    <t>Water Use Fee and Production Fees:</t>
  </si>
  <si>
    <t>Ameritas</t>
  </si>
  <si>
    <t>Travis and Hays Counties</t>
  </si>
  <si>
    <t>Legal - General Services, and Special Services</t>
  </si>
  <si>
    <t xml:space="preserve">All Savers and SISlink </t>
  </si>
  <si>
    <t xml:space="preserve">Contracted Support </t>
  </si>
  <si>
    <t>25% of All Savers premium, District-paid</t>
  </si>
  <si>
    <t>Montemayor</t>
  </si>
  <si>
    <t>Zavala</t>
  </si>
  <si>
    <t>9000 Legislative Cap</t>
  </si>
  <si>
    <t>COA Water Use Fee Assessment</t>
  </si>
  <si>
    <t>Actual Authorized Agriculture Pumpage Revenue ($1.00/acre-foot)</t>
  </si>
  <si>
    <t>Administrative Fees - Permit Application and Development</t>
  </si>
  <si>
    <t xml:space="preserve">          Total Water Use Fees and Production Fees</t>
  </si>
  <si>
    <t xml:space="preserve">          Total Other Fees</t>
  </si>
  <si>
    <t xml:space="preserve">          Total Other Income</t>
  </si>
  <si>
    <t xml:space="preserve">          Total Operational Expenses</t>
  </si>
  <si>
    <t xml:space="preserve">          Total Salaries, Wages and Compensation</t>
  </si>
  <si>
    <t xml:space="preserve">          Total Salaries and Wages</t>
  </si>
  <si>
    <t xml:space="preserve">          Total Employment Taxes, Insurance and Benefits</t>
  </si>
  <si>
    <t xml:space="preserve">          Total Professional Services</t>
  </si>
  <si>
    <t xml:space="preserve">          Total  Aquifer Science Team </t>
  </si>
  <si>
    <t xml:space="preserve">          Total Education and Outreach Team </t>
  </si>
  <si>
    <t xml:space="preserve">          Total Regulatory Compliance Team </t>
  </si>
  <si>
    <t xml:space="preserve">          Total General Management &amp; Administrative Team </t>
  </si>
  <si>
    <t xml:space="preserve">           Total Non-Cash Disbursements</t>
  </si>
  <si>
    <t xml:space="preserve">Total District Expenditures </t>
  </si>
  <si>
    <t>Total District Revenue</t>
  </si>
  <si>
    <t xml:space="preserve">Current Net Gain / (Loss)                                           </t>
  </si>
  <si>
    <r>
      <t>Contingency Fund</t>
    </r>
    <r>
      <rPr>
        <sz val="10"/>
        <rFont val="Times New Roman"/>
        <family val="1"/>
      </rPr>
      <t xml:space="preserve">   (Legal Defense is 25% of Contingency)</t>
    </r>
  </si>
  <si>
    <t xml:space="preserve">       Facilities General Repair &amp; Maintenance</t>
  </si>
  <si>
    <t>TOTAL PROJECTED EXPENSES</t>
  </si>
  <si>
    <t>Accrued Benefits Payable (Earned Vacation and Nonexempt Comp)</t>
  </si>
  <si>
    <t>Organizational / Staff Professional Dues and Memberships</t>
  </si>
  <si>
    <t>0.1% in 2019</t>
  </si>
  <si>
    <t>Interns</t>
  </si>
  <si>
    <t xml:space="preserve">     Total Actual Authorized Pumpage</t>
  </si>
  <si>
    <t xml:space="preserve">     Total Budgeted Permitted Pumpage with Agriculture</t>
  </si>
  <si>
    <t>Bank and Payroll Processing Fees (Miscellaneous)</t>
  </si>
  <si>
    <t>Well Sampling and Services - Now Projects and Services</t>
  </si>
  <si>
    <t>Pending Permit Revenue</t>
  </si>
  <si>
    <t>Travis County ILA</t>
  </si>
  <si>
    <t>Integritek</t>
  </si>
  <si>
    <t>Advertising and Public Notices</t>
  </si>
  <si>
    <t xml:space="preserve">FY 2020 INITIAL BUDGET </t>
  </si>
  <si>
    <t>Salary and Wage Merit Adjustments</t>
  </si>
  <si>
    <t>Travis County ILA Funds -2020</t>
  </si>
  <si>
    <t>As of 8.27.2019</t>
  </si>
  <si>
    <t>Aquifer Science Team:</t>
  </si>
  <si>
    <t>Education and Outreach Team:</t>
  </si>
  <si>
    <t>Regulatory Compliance Team:</t>
  </si>
  <si>
    <t>General Management  &amp; Administrative Team:</t>
  </si>
  <si>
    <r>
      <t xml:space="preserve">     Total Projected Permitting Revenue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less Agriculture</t>
    </r>
  </si>
  <si>
    <t>Phone, Internet</t>
  </si>
  <si>
    <t>Additional Administrative  Expenses</t>
  </si>
  <si>
    <t>Grant/Project Income:</t>
  </si>
  <si>
    <t xml:space="preserve"> Budgeted Permitted Pumpage 4,141,273,661 Gallons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</si>
</sst>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6"/>
      <name val="Geneva"/>
      <family val="0"/>
    </font>
    <font>
      <u val="single"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Geneva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Geneva"/>
      <family val="0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169" fontId="60" fillId="0" borderId="0" xfId="0" applyNumberFormat="1" applyFont="1" applyFill="1" applyBorder="1" applyAlignment="1" applyProtection="1">
      <alignment horizontal="center" vertical="center"/>
      <protection locked="0"/>
    </xf>
    <xf numFmtId="44" fontId="6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59" fillId="0" borderId="0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179" fontId="63" fillId="0" borderId="0" xfId="0" applyNumberFormat="1" applyFont="1" applyAlignment="1">
      <alignment/>
    </xf>
    <xf numFmtId="0" fontId="62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179" fontId="60" fillId="0" borderId="0" xfId="0" applyNumberFormat="1" applyFont="1" applyBorder="1" applyAlignment="1">
      <alignment/>
    </xf>
    <xf numFmtId="10" fontId="62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6" fillId="0" borderId="14" xfId="44" applyNumberFormat="1" applyFont="1" applyBorder="1" applyAlignment="1">
      <alignment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44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60" fillId="0" borderId="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horizontal="left" vertical="center" wrapText="1"/>
      <protection locked="0"/>
    </xf>
    <xf numFmtId="1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vertical="center"/>
      <protection locked="0"/>
    </xf>
    <xf numFmtId="0" fontId="59" fillId="0" borderId="17" xfId="0" applyFont="1" applyFill="1" applyBorder="1" applyAlignment="1" applyProtection="1">
      <alignment vertical="center"/>
      <protection locked="0"/>
    </xf>
    <xf numFmtId="179" fontId="10" fillId="0" borderId="18" xfId="0" applyNumberFormat="1" applyFont="1" applyFill="1" applyBorder="1" applyAlignment="1" applyProtection="1">
      <alignment horizontal="right" vertical="center"/>
      <protection locked="0"/>
    </xf>
    <xf numFmtId="179" fontId="61" fillId="0" borderId="17" xfId="0" applyNumberFormat="1" applyFont="1" applyFill="1" applyBorder="1" applyAlignment="1" applyProtection="1">
      <alignment horizontal="right" vertical="center"/>
      <protection locked="0"/>
    </xf>
    <xf numFmtId="179" fontId="10" fillId="0" borderId="17" xfId="0" applyNumberFormat="1" applyFont="1" applyFill="1" applyBorder="1" applyAlignment="1" applyProtection="1">
      <alignment vertical="center"/>
      <protection locked="0"/>
    </xf>
    <xf numFmtId="179" fontId="59" fillId="0" borderId="17" xfId="0" applyNumberFormat="1" applyFont="1" applyFill="1" applyBorder="1" applyAlignment="1" applyProtection="1">
      <alignment vertical="center"/>
      <protection locked="0"/>
    </xf>
    <xf numFmtId="179" fontId="11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61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61" fillId="0" borderId="17" xfId="0" applyNumberFormat="1" applyFont="1" applyFill="1" applyBorder="1" applyAlignment="1" applyProtection="1">
      <alignment vertical="center"/>
      <protection locked="0"/>
    </xf>
    <xf numFmtId="179" fontId="10" fillId="0" borderId="17" xfId="42" applyNumberFormat="1" applyFont="1" applyFill="1" applyBorder="1" applyAlignment="1" applyProtection="1">
      <alignment vertical="center"/>
      <protection locked="0"/>
    </xf>
    <xf numFmtId="179" fontId="11" fillId="0" borderId="17" xfId="0" applyNumberFormat="1" applyFont="1" applyFill="1" applyBorder="1" applyAlignment="1" applyProtection="1">
      <alignment vertical="center"/>
      <protection locked="0"/>
    </xf>
    <xf numFmtId="179" fontId="10" fillId="0" borderId="17" xfId="0" applyNumberFormat="1" applyFont="1" applyFill="1" applyBorder="1" applyAlignment="1" applyProtection="1">
      <alignment horizontal="right" vertical="center"/>
      <protection locked="0"/>
    </xf>
    <xf numFmtId="179" fontId="10" fillId="0" borderId="18" xfId="0" applyNumberFormat="1" applyFont="1" applyFill="1" applyBorder="1" applyAlignment="1" applyProtection="1">
      <alignment vertical="center"/>
      <protection locked="0"/>
    </xf>
    <xf numFmtId="5" fontId="11" fillId="0" borderId="17" xfId="0" applyNumberFormat="1" applyFont="1" applyFill="1" applyBorder="1" applyAlignment="1" applyProtection="1">
      <alignment vertical="center"/>
      <protection locked="0"/>
    </xf>
    <xf numFmtId="5" fontId="10" fillId="0" borderId="17" xfId="0" applyNumberFormat="1" applyFont="1" applyFill="1" applyBorder="1" applyAlignment="1" applyProtection="1">
      <alignment vertical="center"/>
      <protection locked="0"/>
    </xf>
    <xf numFmtId="5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5" fontId="11" fillId="0" borderId="17" xfId="0" applyNumberFormat="1" applyFont="1" applyFill="1" applyBorder="1" applyAlignment="1" applyProtection="1">
      <alignment horizontal="right" vertical="center"/>
      <protection locked="0"/>
    </xf>
    <xf numFmtId="179" fontId="10" fillId="0" borderId="18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vertical="center"/>
      <protection locked="0"/>
    </xf>
    <xf numFmtId="0" fontId="60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44" fontId="6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44" fontId="6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4" fontId="64" fillId="0" borderId="0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4" fontId="1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6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44" fontId="6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7" xfId="0" applyNumberFormat="1" applyFont="1" applyFill="1" applyBorder="1" applyAlignment="1" applyProtection="1">
      <alignment vertical="center"/>
      <protection/>
    </xf>
    <xf numFmtId="179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5" fontId="6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5" fontId="11" fillId="0" borderId="18" xfId="0" applyNumberFormat="1" applyFont="1" applyFill="1" applyBorder="1" applyAlignment="1" applyProtection="1">
      <alignment vertical="center"/>
      <protection locked="0"/>
    </xf>
    <xf numFmtId="3" fontId="61" fillId="0" borderId="17" xfId="42" applyNumberFormat="1" applyFont="1" applyFill="1" applyBorder="1" applyAlignment="1" applyProtection="1">
      <alignment vertical="center"/>
      <protection locked="0"/>
    </xf>
    <xf numFmtId="3" fontId="10" fillId="0" borderId="17" xfId="42" applyNumberFormat="1" applyFont="1" applyFill="1" applyBorder="1" applyAlignment="1" applyProtection="1">
      <alignment vertical="center"/>
      <protection locked="0"/>
    </xf>
    <xf numFmtId="3" fontId="10" fillId="0" borderId="18" xfId="42" applyNumberFormat="1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 locked="0"/>
    </xf>
    <xf numFmtId="37" fontId="16" fillId="0" borderId="0" xfId="0" applyNumberFormat="1" applyFont="1" applyFill="1" applyBorder="1" applyAlignment="1" applyProtection="1">
      <alignment horizontal="center" vertical="center"/>
      <protection locked="0"/>
    </xf>
    <xf numFmtId="37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/>
    </xf>
    <xf numFmtId="169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Fill="1" applyBorder="1" applyAlignment="1" applyProtection="1">
      <alignment horizontal="center" vertical="center"/>
      <protection locked="0"/>
    </xf>
    <xf numFmtId="169" fontId="10" fillId="0" borderId="15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169" fontId="62" fillId="0" borderId="15" xfId="0" applyNumberFormat="1" applyFont="1" applyFill="1" applyBorder="1" applyAlignment="1" applyProtection="1">
      <alignment horizontal="center" vertical="center"/>
      <protection locked="0"/>
    </xf>
    <xf numFmtId="16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62" fillId="0" borderId="15" xfId="0" applyNumberFormat="1" applyFont="1" applyFill="1" applyBorder="1" applyAlignment="1" applyProtection="1">
      <alignment horizontal="center" vertical="center"/>
      <protection locked="0"/>
    </xf>
    <xf numFmtId="5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9" fontId="66" fillId="0" borderId="17" xfId="42" applyNumberFormat="1" applyFont="1" applyFill="1" applyBorder="1" applyAlignment="1" applyProtection="1">
      <alignment vertical="center"/>
      <protection locked="0"/>
    </xf>
    <xf numFmtId="6" fontId="11" fillId="0" borderId="17" xfId="0" applyNumberFormat="1" applyFont="1" applyFill="1" applyBorder="1" applyAlignment="1" applyProtection="1">
      <alignment vertical="center"/>
      <protection locked="0"/>
    </xf>
    <xf numFmtId="3" fontId="11" fillId="0" borderId="10" xfId="42" applyNumberFormat="1" applyFont="1" applyFill="1" applyBorder="1" applyAlignment="1" applyProtection="1">
      <alignment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17" fillId="33" borderId="12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11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169" fontId="11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9"/>
  <sheetViews>
    <sheetView zoomScalePageLayoutView="0" workbookViewId="0" topLeftCell="A1">
      <selection activeCell="D52" sqref="D52"/>
    </sheetView>
  </sheetViews>
  <sheetFormatPr defaultColWidth="9.00390625" defaultRowHeight="12.75"/>
  <sheetData>
    <row r="3" ht="12.75">
      <c r="B3" t="s">
        <v>86</v>
      </c>
    </row>
    <row r="5" ht="12.75">
      <c r="B5" t="s">
        <v>87</v>
      </c>
    </row>
    <row r="7" ht="12.75">
      <c r="B7" t="s">
        <v>88</v>
      </c>
    </row>
    <row r="9" ht="12.75">
      <c r="B9" t="s">
        <v>89</v>
      </c>
    </row>
    <row r="11" ht="12.75">
      <c r="B11" t="s">
        <v>90</v>
      </c>
    </row>
    <row r="13" ht="12.75">
      <c r="B13" t="s">
        <v>91</v>
      </c>
    </row>
    <row r="14" ht="12.75">
      <c r="C14" t="s">
        <v>92</v>
      </c>
    </row>
    <row r="15" ht="12.75">
      <c r="C15" t="s">
        <v>93</v>
      </c>
    </row>
    <row r="16" ht="12.75">
      <c r="C16" t="s">
        <v>94</v>
      </c>
    </row>
    <row r="18" ht="12.75">
      <c r="C18" t="s">
        <v>96</v>
      </c>
    </row>
    <row r="19" ht="12.75">
      <c r="C19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9"/>
  <sheetViews>
    <sheetView zoomScalePageLayoutView="0" workbookViewId="0" topLeftCell="A1">
      <selection activeCell="M14" sqref="M14"/>
    </sheetView>
  </sheetViews>
  <sheetFormatPr defaultColWidth="9.00390625" defaultRowHeight="12.75"/>
  <sheetData>
    <row r="1" ht="17.25" customHeight="1"/>
    <row r="2" ht="17.25" customHeight="1"/>
    <row r="3" ht="17.25" customHeight="1"/>
    <row r="4" ht="17.25" customHeight="1"/>
    <row r="5" ht="17.25" customHeight="1">
      <c r="C5" t="s">
        <v>108</v>
      </c>
    </row>
    <row r="6" ht="17.25" customHeight="1"/>
    <row r="7" ht="17.25" customHeight="1">
      <c r="C7" t="s">
        <v>109</v>
      </c>
    </row>
    <row r="8" ht="17.25" customHeight="1"/>
    <row r="9" ht="17.25" customHeight="1">
      <c r="C9" t="s">
        <v>110</v>
      </c>
    </row>
    <row r="10" ht="17.25" customHeight="1"/>
    <row r="11" ht="17.25" customHeight="1">
      <c r="C11" t="s">
        <v>112</v>
      </c>
    </row>
    <row r="12" ht="17.25" customHeight="1">
      <c r="C12" t="s">
        <v>111</v>
      </c>
    </row>
    <row r="13" ht="17.25" customHeight="1"/>
    <row r="14" ht="17.25" customHeight="1"/>
    <row r="15" ht="17.25" customHeight="1">
      <c r="C15" t="s">
        <v>113</v>
      </c>
    </row>
    <row r="16" ht="17.25" customHeight="1">
      <c r="C16" t="s">
        <v>114</v>
      </c>
    </row>
    <row r="17" ht="17.25" customHeight="1">
      <c r="C17" t="s">
        <v>115</v>
      </c>
    </row>
    <row r="18" ht="17.25" customHeight="1"/>
    <row r="19" ht="17.25" customHeight="1">
      <c r="C19" t="s">
        <v>116</v>
      </c>
    </row>
    <row r="20" ht="17.25" customHeight="1"/>
    <row r="21" ht="17.25" customHeight="1"/>
    <row r="22" ht="17.25" customHeight="1"/>
    <row r="23" ht="17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6">
      <selection activeCell="C29" sqref="C29"/>
    </sheetView>
  </sheetViews>
  <sheetFormatPr defaultColWidth="9.00390625" defaultRowHeight="15.75" customHeight="1"/>
  <cols>
    <col min="1" max="1" width="2.75390625" style="13" customWidth="1"/>
    <col min="2" max="2" width="3.00390625" style="13" customWidth="1"/>
    <col min="3" max="3" width="46.625" style="13" customWidth="1"/>
    <col min="4" max="4" width="12.625" style="14" customWidth="1"/>
    <col min="5" max="5" width="11.625" style="13" customWidth="1"/>
    <col min="6" max="6" width="14.00390625" style="13" customWidth="1"/>
    <col min="7" max="7" width="9.125" style="13" customWidth="1"/>
    <col min="8" max="8" width="10.75390625" style="13" bestFit="1" customWidth="1"/>
    <col min="9" max="16384" width="9.125" style="13" customWidth="1"/>
  </cols>
  <sheetData>
    <row r="1" ht="24" customHeight="1">
      <c r="C1" s="33"/>
    </row>
    <row r="2" spans="1:6" s="28" customFormat="1" ht="15.75" customHeight="1">
      <c r="A2" s="23" t="s">
        <v>55</v>
      </c>
      <c r="B2" s="24"/>
      <c r="C2" s="25" t="s">
        <v>121</v>
      </c>
      <c r="D2" s="147"/>
      <c r="E2" s="148"/>
      <c r="F2" s="148"/>
    </row>
    <row r="3" spans="1:6" s="28" customFormat="1" ht="15.75" customHeight="1">
      <c r="A3" s="23"/>
      <c r="B3" s="25"/>
      <c r="C3" s="25" t="s">
        <v>56</v>
      </c>
      <c r="D3" s="26"/>
      <c r="E3" s="27"/>
      <c r="F3" s="25"/>
    </row>
    <row r="4" spans="1:6" s="28" customFormat="1" ht="15.75" customHeight="1" thickBot="1">
      <c r="A4" s="23"/>
      <c r="B4" s="25"/>
      <c r="C4" s="37">
        <v>4378148424</v>
      </c>
      <c r="D4" s="26"/>
      <c r="E4" s="27"/>
      <c r="F4" s="25"/>
    </row>
    <row r="5" spans="1:6" ht="15" customHeight="1" thickBot="1">
      <c r="A5" s="15"/>
      <c r="B5" s="16"/>
      <c r="C5" s="17"/>
      <c r="D5" s="18"/>
      <c r="E5" s="29" t="s">
        <v>57</v>
      </c>
      <c r="F5" s="30" t="s">
        <v>58</v>
      </c>
    </row>
    <row r="6" spans="1:6" ht="9.75" customHeight="1">
      <c r="A6" s="15"/>
      <c r="B6" s="16"/>
      <c r="C6" s="16"/>
      <c r="D6" s="18"/>
      <c r="E6" s="19"/>
      <c r="F6" s="20"/>
    </row>
    <row r="7" spans="1:6" s="28" customFormat="1" ht="15.75" customHeight="1">
      <c r="A7" s="38"/>
      <c r="B7" s="25"/>
      <c r="C7" s="25" t="s">
        <v>59</v>
      </c>
      <c r="D7" s="26"/>
      <c r="E7" s="27"/>
      <c r="F7" s="25"/>
    </row>
    <row r="8" spans="1:6" s="28" customFormat="1" ht="15.75" customHeight="1">
      <c r="A8" s="23"/>
      <c r="B8" s="25" t="s">
        <v>27</v>
      </c>
      <c r="C8" s="24" t="s">
        <v>60</v>
      </c>
      <c r="D8" s="31">
        <v>917074</v>
      </c>
      <c r="E8" s="32">
        <f>SUM(D8/F16)</f>
        <v>0.4328221692788075</v>
      </c>
      <c r="F8" s="33"/>
    </row>
    <row r="9" spans="1:6" s="28" customFormat="1" ht="15.75" customHeight="1">
      <c r="A9" s="23"/>
      <c r="B9" s="25"/>
      <c r="C9" s="24" t="s">
        <v>61</v>
      </c>
      <c r="D9" s="22">
        <v>1000000</v>
      </c>
      <c r="E9" s="32">
        <f>SUM(D9/F16)</f>
        <v>0.4719599173881361</v>
      </c>
      <c r="F9" s="39"/>
    </row>
    <row r="10" spans="1:6" s="28" customFormat="1" ht="15.75" customHeight="1">
      <c r="A10" s="23"/>
      <c r="B10" s="25"/>
      <c r="C10" s="24" t="s">
        <v>62</v>
      </c>
      <c r="D10" s="22">
        <v>124000</v>
      </c>
      <c r="E10" s="32">
        <f>SUM(D10/F16)</f>
        <v>0.05852302975612887</v>
      </c>
      <c r="F10" s="39"/>
    </row>
    <row r="11" spans="1:6" s="28" customFormat="1" ht="15.75" customHeight="1">
      <c r="A11" s="23"/>
      <c r="B11" s="25" t="s">
        <v>31</v>
      </c>
      <c r="C11" s="24" t="s">
        <v>63</v>
      </c>
      <c r="D11" s="31">
        <v>14350</v>
      </c>
      <c r="E11" s="32">
        <f>SUM(D11/F16)</f>
        <v>0.0067726248145197525</v>
      </c>
      <c r="F11" s="33"/>
    </row>
    <row r="12" spans="1:6" s="28" customFormat="1" ht="15.75" customHeight="1">
      <c r="A12" s="23"/>
      <c r="B12" s="25" t="s">
        <v>33</v>
      </c>
      <c r="C12" s="24" t="s">
        <v>65</v>
      </c>
      <c r="D12" s="31">
        <v>400</v>
      </c>
      <c r="E12" s="32">
        <f>SUM(D12/F16)</f>
        <v>0.00018878396695525443</v>
      </c>
      <c r="F12" s="33"/>
    </row>
    <row r="13" spans="1:6" s="28" customFormat="1" ht="15.75" customHeight="1">
      <c r="A13" s="23"/>
      <c r="B13" s="25" t="s">
        <v>37</v>
      </c>
      <c r="C13" s="24" t="s">
        <v>122</v>
      </c>
      <c r="D13" s="31">
        <v>185000</v>
      </c>
      <c r="E13" s="32">
        <f>SUM(D13/F16)</f>
        <v>0.08731258471680517</v>
      </c>
      <c r="F13" s="33"/>
    </row>
    <row r="14" spans="1:6" s="28" customFormat="1" ht="15.75" customHeight="1">
      <c r="A14" s="23"/>
      <c r="B14" s="25" t="s">
        <v>39</v>
      </c>
      <c r="C14" s="24" t="s">
        <v>64</v>
      </c>
      <c r="D14" s="31">
        <v>0</v>
      </c>
      <c r="E14" s="32">
        <f>SUM(D14/F16)</f>
        <v>0</v>
      </c>
      <c r="F14" s="33"/>
    </row>
    <row r="15" spans="1:6" s="28" customFormat="1" ht="15.75" customHeight="1">
      <c r="A15" s="23"/>
      <c r="B15" s="25"/>
      <c r="C15" s="24" t="s">
        <v>102</v>
      </c>
      <c r="D15" s="31">
        <v>-122000</v>
      </c>
      <c r="E15" s="32">
        <f>SUM(D15/F16)</f>
        <v>-0.0575791099213526</v>
      </c>
      <c r="F15" s="33"/>
    </row>
    <row r="16" spans="1:6" s="28" customFormat="1" ht="15.75" customHeight="1">
      <c r="A16" s="23"/>
      <c r="B16" s="24"/>
      <c r="C16" s="24"/>
      <c r="D16" s="31"/>
      <c r="E16" s="39">
        <f>SUM(E8:E15)</f>
        <v>1.0000000000000002</v>
      </c>
      <c r="F16" s="40">
        <v>2118824</v>
      </c>
    </row>
    <row r="17" spans="1:6" s="21" customFormat="1" ht="15.75" customHeight="1">
      <c r="A17" s="15"/>
      <c r="B17" s="16"/>
      <c r="C17" s="16"/>
      <c r="D17" s="18"/>
      <c r="E17" s="19"/>
      <c r="F17" s="20"/>
    </row>
    <row r="18" spans="1:6" s="28" customFormat="1" ht="15.75" customHeight="1">
      <c r="A18" s="23" t="s">
        <v>66</v>
      </c>
      <c r="B18" s="25"/>
      <c r="C18" s="25" t="s">
        <v>123</v>
      </c>
      <c r="D18" s="31"/>
      <c r="E18" s="32"/>
      <c r="F18" s="33"/>
    </row>
    <row r="19" spans="1:6" s="28" customFormat="1" ht="15.75" customHeight="1">
      <c r="A19" s="23"/>
      <c r="B19" s="25" t="s">
        <v>27</v>
      </c>
      <c r="C19" s="24" t="s">
        <v>35</v>
      </c>
      <c r="D19" s="31">
        <v>280422</v>
      </c>
      <c r="E19" s="32">
        <f>SUM(D19/F31)</f>
        <v>0.13235943813012122</v>
      </c>
      <c r="F19" s="33"/>
    </row>
    <row r="20" spans="1:6" s="28" customFormat="1" ht="15.75" customHeight="1">
      <c r="A20" s="23"/>
      <c r="B20" s="25" t="s">
        <v>31</v>
      </c>
      <c r="C20" s="24" t="s">
        <v>67</v>
      </c>
      <c r="D20" s="31">
        <v>871057</v>
      </c>
      <c r="E20" s="32">
        <f>SUM(D20/F31)</f>
        <v>0.4111396933882113</v>
      </c>
      <c r="F20" s="33"/>
    </row>
    <row r="21" spans="1:6" s="28" customFormat="1" ht="15.75" customHeight="1">
      <c r="A21" s="23"/>
      <c r="B21" s="25" t="s">
        <v>33</v>
      </c>
      <c r="C21" s="24" t="s">
        <v>36</v>
      </c>
      <c r="D21" s="31">
        <v>260361</v>
      </c>
      <c r="E21" s="32">
        <f>SUM(D21/F31)</f>
        <v>0.12289062795000566</v>
      </c>
      <c r="F21" s="33"/>
    </row>
    <row r="22" spans="1:6" s="28" customFormat="1" ht="15.75" customHeight="1">
      <c r="A22" s="23"/>
      <c r="B22" s="25" t="s">
        <v>37</v>
      </c>
      <c r="C22" s="24" t="s">
        <v>38</v>
      </c>
      <c r="D22" s="31">
        <v>166000</v>
      </c>
      <c r="E22" s="32">
        <f>SUM(D22/F31)</f>
        <v>0.07835215043612884</v>
      </c>
      <c r="F22" s="33"/>
    </row>
    <row r="23" spans="1:7" s="28" customFormat="1" ht="15.75" customHeight="1">
      <c r="A23" s="23"/>
      <c r="B23" s="25" t="s">
        <v>68</v>
      </c>
      <c r="C23" s="24" t="s">
        <v>70</v>
      </c>
      <c r="D23" s="38"/>
      <c r="E23" s="38"/>
      <c r="F23" s="31"/>
      <c r="G23" s="27"/>
    </row>
    <row r="24" spans="1:7" s="28" customFormat="1" ht="15.75" customHeight="1">
      <c r="A24" s="23"/>
      <c r="B24" s="25"/>
      <c r="C24" s="24" t="s">
        <v>71</v>
      </c>
      <c r="D24" s="31">
        <v>83550</v>
      </c>
      <c r="E24" s="32">
        <f>SUM(D24/F31)</f>
        <v>0.03943567571649738</v>
      </c>
      <c r="F24" s="33"/>
      <c r="G24" s="45"/>
    </row>
    <row r="25" spans="1:6" s="28" customFormat="1" ht="15.75" customHeight="1">
      <c r="A25" s="23"/>
      <c r="B25" s="25"/>
      <c r="C25" s="24" t="s">
        <v>72</v>
      </c>
      <c r="D25" s="31">
        <v>27750</v>
      </c>
      <c r="E25" s="32">
        <f>SUM(D25/F31)</f>
        <v>0.013098025148208285</v>
      </c>
      <c r="F25" s="33"/>
    </row>
    <row r="26" spans="1:6" s="28" customFormat="1" ht="15.75" customHeight="1">
      <c r="A26" s="23"/>
      <c r="B26" s="25"/>
      <c r="C26" s="24" t="s">
        <v>73</v>
      </c>
      <c r="D26" s="31">
        <v>58000</v>
      </c>
      <c r="E26" s="32">
        <f>SUM(D26/F31)</f>
        <v>0.02737605256202092</v>
      </c>
      <c r="F26" s="33"/>
    </row>
    <row r="27" spans="1:6" s="28" customFormat="1" ht="15.75" customHeight="1">
      <c r="A27" s="23"/>
      <c r="B27" s="25"/>
      <c r="C27" s="24" t="s">
        <v>74</v>
      </c>
      <c r="D27" s="26">
        <v>51500</v>
      </c>
      <c r="E27" s="27">
        <f>SUM(D27/F31)</f>
        <v>0.024308046671449608</v>
      </c>
      <c r="F27" s="33"/>
    </row>
    <row r="28" spans="1:6" s="28" customFormat="1" ht="15.75" customHeight="1">
      <c r="A28" s="23"/>
      <c r="B28" s="25" t="s">
        <v>69</v>
      </c>
      <c r="C28" s="24" t="s">
        <v>124</v>
      </c>
      <c r="D28" s="26">
        <v>295000</v>
      </c>
      <c r="E28" s="27">
        <f>SUM(D28/F31)</f>
        <v>0.13924026734131328</v>
      </c>
      <c r="F28" s="33"/>
    </row>
    <row r="29" spans="1:6" s="28" customFormat="1" ht="15.75" customHeight="1">
      <c r="A29" s="23"/>
      <c r="B29" s="25" t="s">
        <v>125</v>
      </c>
      <c r="C29" s="24" t="s">
        <v>107</v>
      </c>
      <c r="D29" s="26">
        <v>25000</v>
      </c>
      <c r="E29" s="27">
        <f>SUM(D29/F31)</f>
        <v>0.0118000226560435</v>
      </c>
      <c r="F29" s="33"/>
    </row>
    <row r="30" spans="1:6" s="28" customFormat="1" ht="15.75" customHeight="1">
      <c r="A30" s="23"/>
      <c r="B30" s="25"/>
      <c r="C30" s="24"/>
      <c r="D30" s="26"/>
      <c r="E30" s="27"/>
      <c r="F30" s="33"/>
    </row>
    <row r="31" spans="1:6" s="28" customFormat="1" ht="15.75" customHeight="1">
      <c r="A31" s="23"/>
      <c r="B31" s="25"/>
      <c r="C31" s="24"/>
      <c r="D31" s="31"/>
      <c r="E31" s="39">
        <f>SUM(E19:E29)</f>
        <v>1</v>
      </c>
      <c r="F31" s="40">
        <v>2118640</v>
      </c>
    </row>
    <row r="33" spans="1:6" s="28" customFormat="1" ht="15.75" customHeight="1">
      <c r="A33" s="23" t="s">
        <v>75</v>
      </c>
      <c r="B33" s="25"/>
      <c r="C33" s="25" t="s">
        <v>76</v>
      </c>
      <c r="D33" s="31"/>
      <c r="E33" s="32"/>
      <c r="F33" s="33"/>
    </row>
    <row r="34" spans="1:6" s="28" customFormat="1" ht="15.75" customHeight="1">
      <c r="A34" s="23"/>
      <c r="B34" s="25" t="s">
        <v>27</v>
      </c>
      <c r="C34" s="24" t="s">
        <v>77</v>
      </c>
      <c r="E34" s="32"/>
      <c r="F34" s="33"/>
    </row>
    <row r="35" spans="1:6" s="28" customFormat="1" ht="15.75" customHeight="1">
      <c r="A35" s="23"/>
      <c r="B35" s="25"/>
      <c r="C35" s="24" t="s">
        <v>78</v>
      </c>
      <c r="D35" s="31">
        <v>2118640</v>
      </c>
      <c r="E35" s="32"/>
      <c r="F35" s="33"/>
    </row>
    <row r="36" spans="1:6" s="28" customFormat="1" ht="15.75" customHeight="1" thickBot="1">
      <c r="A36" s="23"/>
      <c r="B36" s="25"/>
      <c r="C36" s="24" t="s">
        <v>79</v>
      </c>
      <c r="D36" s="41">
        <v>2118824</v>
      </c>
      <c r="E36" s="32"/>
      <c r="F36" s="42"/>
    </row>
    <row r="37" spans="3:6" s="28" customFormat="1" ht="15.75" customHeight="1">
      <c r="C37" s="42" t="s">
        <v>80</v>
      </c>
      <c r="F37" s="43">
        <f>SUM(D36-D35)</f>
        <v>184</v>
      </c>
    </row>
    <row r="38" ht="4.5" customHeight="1" thickBot="1"/>
    <row r="39" spans="1:13" s="28" customFormat="1" ht="15.75" customHeight="1" thickBot="1">
      <c r="A39" s="23"/>
      <c r="B39" s="24" t="s">
        <v>31</v>
      </c>
      <c r="C39" s="25" t="s">
        <v>126</v>
      </c>
      <c r="D39" s="31"/>
      <c r="E39" s="32"/>
      <c r="F39" s="33"/>
      <c r="H39" s="34"/>
      <c r="I39" s="35"/>
      <c r="J39" s="35"/>
      <c r="K39" s="35"/>
      <c r="L39" s="35"/>
      <c r="M39" s="36"/>
    </row>
    <row r="40" spans="1:6" s="28" customFormat="1" ht="15.75" customHeight="1">
      <c r="A40" s="23"/>
      <c r="B40" s="24"/>
      <c r="C40" s="24" t="s">
        <v>81</v>
      </c>
      <c r="D40" s="44">
        <v>731006</v>
      </c>
      <c r="E40" s="32">
        <f>SUM(D40/F42)</f>
        <v>0.9417631826438722</v>
      </c>
      <c r="F40" s="39"/>
    </row>
    <row r="41" spans="1:6" s="28" customFormat="1" ht="15.75" customHeight="1">
      <c r="A41" s="23"/>
      <c r="B41" s="24"/>
      <c r="C41" s="24" t="s">
        <v>82</v>
      </c>
      <c r="D41" s="31">
        <v>45204</v>
      </c>
      <c r="E41" s="32">
        <f>SUM(D41/F42)</f>
        <v>0.05823681735612785</v>
      </c>
      <c r="F41" s="33"/>
    </row>
    <row r="42" spans="1:6" s="28" customFormat="1" ht="15.75" customHeight="1">
      <c r="A42" s="23"/>
      <c r="B42" s="24"/>
      <c r="C42" s="24"/>
      <c r="D42" s="31"/>
      <c r="E42" s="39">
        <f>SUM(E40:E41)</f>
        <v>1</v>
      </c>
      <c r="F42" s="40">
        <v>776210</v>
      </c>
    </row>
    <row r="43" s="28" customFormat="1" ht="15.75" customHeight="1">
      <c r="D4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  <headerFooter>
    <oddHeader>&amp;C&amp;"Geneva,Bold" FY 2016 Initial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23"/>
  <sheetViews>
    <sheetView tabSelected="1" workbookViewId="0" topLeftCell="A1">
      <selection activeCell="F113" sqref="F113"/>
    </sheetView>
  </sheetViews>
  <sheetFormatPr defaultColWidth="12.25390625" defaultRowHeight="16.5" customHeight="1"/>
  <cols>
    <col min="1" max="1" width="5.875" style="124" customWidth="1"/>
    <col min="2" max="2" width="63.00390625" style="3" customWidth="1"/>
    <col min="3" max="3" width="15.75390625" style="46" customWidth="1"/>
    <col min="4" max="4" width="17.625" style="3" customWidth="1"/>
    <col min="5" max="5" width="3.25390625" style="123" customWidth="1"/>
    <col min="6" max="11" width="12.25390625" style="4" customWidth="1"/>
    <col min="12" max="16384" width="12.25390625" style="3" customWidth="1"/>
  </cols>
  <sheetData>
    <row r="1" spans="1:5" s="78" customFormat="1" ht="107.25" customHeight="1" thickBot="1">
      <c r="A1" s="126"/>
      <c r="B1" s="79"/>
      <c r="C1" s="146" t="s">
        <v>183</v>
      </c>
      <c r="D1" s="116"/>
      <c r="E1" s="121"/>
    </row>
    <row r="2" spans="1:11" s="75" customFormat="1" ht="38.25" customHeight="1" thickBot="1">
      <c r="A2" s="154" t="s">
        <v>195</v>
      </c>
      <c r="B2" s="155"/>
      <c r="C2" s="155"/>
      <c r="D2" s="156"/>
      <c r="E2" s="122"/>
      <c r="F2" s="74"/>
      <c r="G2" s="74"/>
      <c r="H2" s="74"/>
      <c r="I2" s="74"/>
      <c r="J2" s="74"/>
      <c r="K2" s="74"/>
    </row>
    <row r="3" spans="1:4" ht="36" customHeight="1">
      <c r="A3" s="151" t="s">
        <v>128</v>
      </c>
      <c r="B3" s="152"/>
      <c r="C3" s="102"/>
      <c r="D3" s="53"/>
    </row>
    <row r="4" spans="1:4" ht="24" customHeight="1">
      <c r="A4" s="127" t="s">
        <v>29</v>
      </c>
      <c r="B4" s="82" t="s">
        <v>139</v>
      </c>
      <c r="C4" s="97" t="s">
        <v>120</v>
      </c>
      <c r="D4" s="54"/>
    </row>
    <row r="5" spans="1:4" ht="20.25" customHeight="1">
      <c r="A5" s="128"/>
      <c r="B5" s="83" t="s">
        <v>137</v>
      </c>
      <c r="C5" s="118">
        <v>2610505913</v>
      </c>
      <c r="D5" s="68">
        <f>C5*0.17/1000</f>
        <v>443786.00521000003</v>
      </c>
    </row>
    <row r="6" spans="1:4" ht="20.25" customHeight="1">
      <c r="A6" s="128"/>
      <c r="B6" s="83" t="s">
        <v>138</v>
      </c>
      <c r="C6" s="118">
        <v>326287748</v>
      </c>
      <c r="D6" s="68">
        <f>C6*0.44/1000</f>
        <v>143566.60912</v>
      </c>
    </row>
    <row r="7" spans="1:4" ht="20.25" customHeight="1" thickBot="1">
      <c r="A7" s="128"/>
      <c r="B7" s="83" t="s">
        <v>150</v>
      </c>
      <c r="C7" s="119">
        <v>289180000</v>
      </c>
      <c r="D7" s="69">
        <f>SUM(289000100/325851)</f>
        <v>886.9087404979576</v>
      </c>
    </row>
    <row r="8" spans="1:4" ht="24" customHeight="1">
      <c r="A8" s="128"/>
      <c r="B8" s="84" t="s">
        <v>175</v>
      </c>
      <c r="C8" s="120">
        <f>SUM(C5:C7)</f>
        <v>3225973661</v>
      </c>
      <c r="D8" s="67">
        <f>SUM(D5:D7)</f>
        <v>588239.523070498</v>
      </c>
    </row>
    <row r="9" spans="1:4" ht="24" customHeight="1" thickBot="1">
      <c r="A9" s="128"/>
      <c r="B9" s="85" t="s">
        <v>130</v>
      </c>
      <c r="C9" s="118">
        <v>915300000</v>
      </c>
      <c r="D9" s="69">
        <f>C9*0.17/1000</f>
        <v>155601</v>
      </c>
    </row>
    <row r="10" spans="1:4" ht="24" customHeight="1">
      <c r="A10" s="128"/>
      <c r="B10" s="84" t="s">
        <v>191</v>
      </c>
      <c r="C10" s="120">
        <f>SUM(C8:C9)-C7</f>
        <v>3852093661</v>
      </c>
      <c r="D10" s="67">
        <f>SUM(D8:D9)</f>
        <v>743840.523070498</v>
      </c>
    </row>
    <row r="11" spans="1:4" ht="24" customHeight="1">
      <c r="A11" s="128"/>
      <c r="B11" s="84" t="s">
        <v>176</v>
      </c>
      <c r="C11" s="120">
        <f>SUM(C10,C7)</f>
        <v>4141273661</v>
      </c>
      <c r="D11" s="67"/>
    </row>
    <row r="12" spans="1:4" ht="24" customHeight="1" thickBot="1">
      <c r="A12" s="129"/>
      <c r="B12" s="80" t="s">
        <v>149</v>
      </c>
      <c r="C12" s="108"/>
      <c r="D12" s="70">
        <f>C10*0.17/1000*1.5</f>
        <v>982283.8835550001</v>
      </c>
    </row>
    <row r="13" spans="1:4" ht="24" customHeight="1">
      <c r="A13" s="129"/>
      <c r="B13" s="87"/>
      <c r="C13" s="88"/>
      <c r="D13" s="71">
        <f>SUM(D10+D12)</f>
        <v>1726124.406625498</v>
      </c>
    </row>
    <row r="14" spans="1:4" ht="10.5" customHeight="1">
      <c r="A14" s="129"/>
      <c r="B14" s="87"/>
      <c r="C14" s="88"/>
      <c r="D14" s="71"/>
    </row>
    <row r="15" spans="1:5" ht="23.25" customHeight="1">
      <c r="A15" s="132"/>
      <c r="B15" s="86" t="s">
        <v>179</v>
      </c>
      <c r="C15" s="81"/>
      <c r="D15" s="61">
        <v>-155601</v>
      </c>
      <c r="E15" s="2"/>
    </row>
    <row r="16" spans="1:11" s="1" customFormat="1" ht="23.25" customHeight="1" thickBot="1">
      <c r="A16" s="129"/>
      <c r="B16" s="86" t="s">
        <v>50</v>
      </c>
      <c r="C16" s="109">
        <v>400000000</v>
      </c>
      <c r="D16" s="55">
        <v>124000</v>
      </c>
      <c r="E16" s="123"/>
      <c r="F16" s="2"/>
      <c r="G16" s="2"/>
      <c r="H16" s="2"/>
      <c r="I16" s="2"/>
      <c r="J16" s="2"/>
      <c r="K16" s="2"/>
    </row>
    <row r="17" spans="1:4" ht="24" customHeight="1">
      <c r="A17" s="129"/>
      <c r="B17" s="80" t="s">
        <v>152</v>
      </c>
      <c r="C17" s="89"/>
      <c r="D17" s="71">
        <f>SUM(D13:D16)</f>
        <v>1694523.406625498</v>
      </c>
    </row>
    <row r="18" spans="1:4" ht="17.25" customHeight="1">
      <c r="A18" s="129"/>
      <c r="B18" s="80"/>
      <c r="C18" s="89"/>
      <c r="D18" s="71"/>
    </row>
    <row r="19" spans="1:4" ht="24" customHeight="1">
      <c r="A19" s="127" t="s">
        <v>31</v>
      </c>
      <c r="B19" s="80" t="s">
        <v>30</v>
      </c>
      <c r="C19" s="88"/>
      <c r="D19" s="56"/>
    </row>
    <row r="20" spans="1:4" ht="22.5" customHeight="1">
      <c r="A20" s="130"/>
      <c r="B20" s="1" t="s">
        <v>48</v>
      </c>
      <c r="C20" s="81"/>
      <c r="D20" s="57">
        <v>5500</v>
      </c>
    </row>
    <row r="21" spans="1:4" ht="22.5" customHeight="1" thickBot="1">
      <c r="A21" s="52"/>
      <c r="B21" s="90" t="s">
        <v>151</v>
      </c>
      <c r="C21" s="48"/>
      <c r="D21" s="55">
        <v>9800</v>
      </c>
    </row>
    <row r="22" spans="1:4" ht="24" customHeight="1">
      <c r="A22" s="129"/>
      <c r="B22" s="80" t="s">
        <v>153</v>
      </c>
      <c r="C22" s="88"/>
      <c r="D22" s="64">
        <f>SUM(D20:D21)</f>
        <v>15300</v>
      </c>
    </row>
    <row r="23" spans="1:4" ht="9" customHeight="1">
      <c r="A23" s="129"/>
      <c r="B23" s="80"/>
      <c r="C23" s="88"/>
      <c r="D23" s="64"/>
    </row>
    <row r="24" spans="1:4" ht="24" customHeight="1">
      <c r="A24" s="127" t="s">
        <v>33</v>
      </c>
      <c r="B24" s="80" t="s">
        <v>32</v>
      </c>
      <c r="C24" s="81"/>
      <c r="D24" s="58"/>
    </row>
    <row r="25" spans="1:4" ht="22.5" customHeight="1" thickBot="1">
      <c r="A25" s="129"/>
      <c r="B25" s="86" t="s">
        <v>47</v>
      </c>
      <c r="C25" s="91"/>
      <c r="D25" s="72">
        <v>12000</v>
      </c>
    </row>
    <row r="26" spans="1:4" ht="24" customHeight="1">
      <c r="A26" s="129"/>
      <c r="B26" s="80" t="s">
        <v>154</v>
      </c>
      <c r="C26" s="88"/>
      <c r="D26" s="59">
        <f>SUM(D25:D25)</f>
        <v>12000</v>
      </c>
    </row>
    <row r="27" spans="1:4" ht="9.75" customHeight="1">
      <c r="A27" s="129"/>
      <c r="B27" s="80"/>
      <c r="C27" s="88"/>
      <c r="D27" s="59"/>
    </row>
    <row r="28" spans="1:4" ht="24" customHeight="1">
      <c r="A28" s="131" t="s">
        <v>37</v>
      </c>
      <c r="B28" s="92" t="s">
        <v>194</v>
      </c>
      <c r="C28" s="88"/>
      <c r="D28" s="60"/>
    </row>
    <row r="29" spans="1:11" s="1" customFormat="1" ht="22.5" customHeight="1" thickBot="1">
      <c r="A29" s="132"/>
      <c r="B29" s="90" t="s">
        <v>185</v>
      </c>
      <c r="C29" s="47"/>
      <c r="D29" s="61">
        <v>75000</v>
      </c>
      <c r="E29" s="123"/>
      <c r="F29" s="2"/>
      <c r="G29" s="2"/>
      <c r="H29" s="2"/>
      <c r="I29" s="2"/>
      <c r="J29" s="2"/>
      <c r="K29" s="2"/>
    </row>
    <row r="30" spans="1:11" s="5" customFormat="1" ht="28.5" customHeight="1" thickBot="1">
      <c r="A30" s="133"/>
      <c r="B30" s="103" t="s">
        <v>8</v>
      </c>
      <c r="C30" s="104"/>
      <c r="D30" s="110">
        <f>SUM(D17,D22,D26,D29)</f>
        <v>1796823.406625498</v>
      </c>
      <c r="E30" s="123"/>
      <c r="F30" s="11"/>
      <c r="G30" s="11"/>
      <c r="H30" s="11"/>
      <c r="I30" s="11"/>
      <c r="J30" s="11"/>
      <c r="K30" s="11"/>
    </row>
    <row r="31" spans="1:4" ht="26.25" customHeight="1">
      <c r="A31" s="149" t="s">
        <v>7</v>
      </c>
      <c r="B31" s="153"/>
      <c r="C31" s="81"/>
      <c r="D31" s="58"/>
    </row>
    <row r="32" spans="1:11" s="5" customFormat="1" ht="26.25" customHeight="1">
      <c r="A32" s="127" t="s">
        <v>27</v>
      </c>
      <c r="B32" s="80" t="s">
        <v>35</v>
      </c>
      <c r="C32" s="88"/>
      <c r="D32" s="62"/>
      <c r="E32" s="123"/>
      <c r="F32" s="11"/>
      <c r="G32" s="11"/>
      <c r="H32" s="11"/>
      <c r="I32" s="11"/>
      <c r="J32" s="11"/>
      <c r="K32" s="11"/>
    </row>
    <row r="33" spans="1:4" ht="21" customHeight="1">
      <c r="A33" s="129"/>
      <c r="B33" s="86" t="s">
        <v>1</v>
      </c>
      <c r="C33" s="81"/>
      <c r="D33" s="57">
        <v>6000</v>
      </c>
    </row>
    <row r="34" spans="1:4" ht="21" customHeight="1">
      <c r="A34" s="129"/>
      <c r="B34" s="86" t="s">
        <v>20</v>
      </c>
      <c r="C34" s="93" t="s">
        <v>192</v>
      </c>
      <c r="D34" s="57">
        <v>17000</v>
      </c>
    </row>
    <row r="35" spans="1:4" ht="21" customHeight="1">
      <c r="A35" s="129"/>
      <c r="B35" s="86" t="s">
        <v>22</v>
      </c>
      <c r="C35" s="81"/>
      <c r="D35" s="57">
        <v>2000</v>
      </c>
    </row>
    <row r="36" spans="1:4" ht="21" customHeight="1">
      <c r="A36" s="129"/>
      <c r="B36" s="86" t="s">
        <v>2</v>
      </c>
      <c r="C36" s="47"/>
      <c r="D36" s="57">
        <v>2500</v>
      </c>
    </row>
    <row r="37" spans="1:4" ht="21" customHeight="1">
      <c r="A37" s="129"/>
      <c r="B37" s="86" t="s">
        <v>28</v>
      </c>
      <c r="C37" s="47"/>
      <c r="D37" s="57">
        <v>9000</v>
      </c>
    </row>
    <row r="38" spans="1:11" s="1" customFormat="1" ht="21" customHeight="1">
      <c r="A38" s="129"/>
      <c r="B38" s="86" t="s">
        <v>106</v>
      </c>
      <c r="C38" s="47" t="s">
        <v>12</v>
      </c>
      <c r="D38" s="57">
        <v>5000</v>
      </c>
      <c r="E38" s="123"/>
      <c r="F38" s="2"/>
      <c r="G38" s="2"/>
      <c r="H38" s="2"/>
      <c r="I38" s="2"/>
      <c r="J38" s="2"/>
      <c r="K38" s="2"/>
    </row>
    <row r="39" spans="1:4" ht="21" customHeight="1">
      <c r="A39" s="52"/>
      <c r="B39" s="86" t="s">
        <v>49</v>
      </c>
      <c r="C39" s="47"/>
      <c r="D39" s="63">
        <v>6000</v>
      </c>
    </row>
    <row r="40" spans="1:4" ht="21" customHeight="1">
      <c r="A40" s="129"/>
      <c r="B40" s="90" t="s">
        <v>15</v>
      </c>
      <c r="C40" s="96" t="s">
        <v>181</v>
      </c>
      <c r="D40" s="63">
        <v>12000</v>
      </c>
    </row>
    <row r="41" spans="1:4" ht="21" customHeight="1">
      <c r="A41" s="129"/>
      <c r="B41" s="86" t="s">
        <v>16</v>
      </c>
      <c r="C41" s="47"/>
      <c r="D41" s="63">
        <v>1000</v>
      </c>
    </row>
    <row r="42" spans="1:4" ht="21" customHeight="1">
      <c r="A42" s="129"/>
      <c r="B42" s="86" t="s">
        <v>5</v>
      </c>
      <c r="C42" s="47"/>
      <c r="D42" s="63">
        <v>4200</v>
      </c>
    </row>
    <row r="43" spans="1:4" ht="21" customHeight="1">
      <c r="A43" s="129"/>
      <c r="B43" s="86" t="s">
        <v>182</v>
      </c>
      <c r="C43" s="47"/>
      <c r="D43" s="63">
        <v>4000</v>
      </c>
    </row>
    <row r="44" spans="1:4" ht="21" customHeight="1">
      <c r="A44" s="52"/>
      <c r="B44" s="95" t="s">
        <v>117</v>
      </c>
      <c r="C44" s="47" t="s">
        <v>53</v>
      </c>
      <c r="D44" s="63">
        <v>6000</v>
      </c>
    </row>
    <row r="45" spans="1:4" ht="21" customHeight="1">
      <c r="A45" s="52"/>
      <c r="B45" s="86" t="s">
        <v>177</v>
      </c>
      <c r="C45" s="47"/>
      <c r="D45" s="63">
        <v>1000</v>
      </c>
    </row>
    <row r="46" spans="1:4" ht="21" customHeight="1">
      <c r="A46" s="129"/>
      <c r="B46" s="80" t="s">
        <v>132</v>
      </c>
      <c r="C46" s="47"/>
      <c r="D46" s="54"/>
    </row>
    <row r="47" spans="1:4" ht="21" customHeight="1">
      <c r="A47" s="129"/>
      <c r="B47" s="86" t="s">
        <v>24</v>
      </c>
      <c r="C47" s="96"/>
      <c r="D47" s="57">
        <v>6500</v>
      </c>
    </row>
    <row r="48" spans="1:4" ht="21" customHeight="1">
      <c r="A48" s="129"/>
      <c r="B48" s="86" t="s">
        <v>119</v>
      </c>
      <c r="C48" s="94"/>
      <c r="D48" s="57">
        <v>11400</v>
      </c>
    </row>
    <row r="49" spans="1:4" ht="21" customHeight="1">
      <c r="A49" s="129"/>
      <c r="B49" s="86" t="s">
        <v>169</v>
      </c>
      <c r="C49" s="47"/>
      <c r="D49" s="65">
        <v>5000</v>
      </c>
    </row>
    <row r="50" spans="1:4" ht="21" customHeight="1">
      <c r="A50" s="129"/>
      <c r="B50" s="80" t="s">
        <v>25</v>
      </c>
      <c r="C50" s="97"/>
      <c r="D50" s="58"/>
    </row>
    <row r="51" spans="1:4" ht="21" customHeight="1">
      <c r="A51" s="129"/>
      <c r="B51" s="86" t="s">
        <v>17</v>
      </c>
      <c r="C51" s="96" t="s">
        <v>118</v>
      </c>
      <c r="D51" s="57">
        <v>1150</v>
      </c>
    </row>
    <row r="52" spans="1:4" ht="21" customHeight="1">
      <c r="A52" s="129"/>
      <c r="B52" s="86" t="s">
        <v>18</v>
      </c>
      <c r="C52" s="47" t="s">
        <v>54</v>
      </c>
      <c r="D52" s="57">
        <v>9500</v>
      </c>
    </row>
    <row r="53" spans="1:4" ht="21" customHeight="1">
      <c r="A53" s="129"/>
      <c r="B53" s="86" t="s">
        <v>26</v>
      </c>
      <c r="C53" s="47"/>
      <c r="D53" s="57">
        <v>2500</v>
      </c>
    </row>
    <row r="54" spans="1:4" ht="21" customHeight="1">
      <c r="A54" s="129"/>
      <c r="B54" s="86" t="s">
        <v>172</v>
      </c>
      <c r="C54" s="47"/>
      <c r="D54" s="57">
        <v>6100</v>
      </c>
    </row>
    <row r="55" spans="1:4" ht="21" customHeight="1">
      <c r="A55" s="129"/>
      <c r="B55" s="86" t="s">
        <v>101</v>
      </c>
      <c r="C55" s="47"/>
      <c r="D55" s="57">
        <v>5700</v>
      </c>
    </row>
    <row r="56" spans="1:4" ht="21" customHeight="1">
      <c r="A56" s="129"/>
      <c r="B56" s="86" t="s">
        <v>83</v>
      </c>
      <c r="C56" s="47"/>
      <c r="D56" s="57">
        <v>13500</v>
      </c>
    </row>
    <row r="57" spans="1:11" s="5" customFormat="1" ht="21" customHeight="1" thickBot="1">
      <c r="A57" s="129"/>
      <c r="B57" s="86" t="s">
        <v>6</v>
      </c>
      <c r="C57" s="47" t="s">
        <v>103</v>
      </c>
      <c r="D57" s="66">
        <v>23297</v>
      </c>
      <c r="E57" s="123"/>
      <c r="F57" s="11"/>
      <c r="G57" s="11"/>
      <c r="H57" s="11"/>
      <c r="I57" s="11"/>
      <c r="J57" s="11"/>
      <c r="K57" s="11"/>
    </row>
    <row r="58" spans="1:4" ht="21" customHeight="1" thickBot="1">
      <c r="A58" s="129"/>
      <c r="B58" s="80" t="s">
        <v>155</v>
      </c>
      <c r="C58" s="47"/>
      <c r="D58" s="73">
        <f>SUM(D33:D57)</f>
        <v>160347</v>
      </c>
    </row>
    <row r="59" spans="1:4" ht="21" customHeight="1">
      <c r="A59" s="129"/>
      <c r="B59" s="80"/>
      <c r="C59" s="47"/>
      <c r="D59" s="64"/>
    </row>
    <row r="60" spans="1:4" ht="21" customHeight="1">
      <c r="A60" s="127" t="s">
        <v>31</v>
      </c>
      <c r="B60" s="82" t="s">
        <v>67</v>
      </c>
      <c r="C60" s="140"/>
      <c r="D60" s="62"/>
    </row>
    <row r="61" spans="1:11" s="1" customFormat="1" ht="21" customHeight="1" thickBot="1">
      <c r="A61" s="129"/>
      <c r="B61" s="80" t="s">
        <v>34</v>
      </c>
      <c r="C61" s="97"/>
      <c r="D61" s="66">
        <v>943913</v>
      </c>
      <c r="E61" s="123"/>
      <c r="F61" s="2"/>
      <c r="G61" s="2"/>
      <c r="H61" s="2"/>
      <c r="I61" s="2"/>
      <c r="J61" s="2"/>
      <c r="K61" s="2"/>
    </row>
    <row r="62" spans="1:4" ht="21" customHeight="1">
      <c r="A62" s="129"/>
      <c r="B62" s="80" t="s">
        <v>157</v>
      </c>
      <c r="C62" s="97"/>
      <c r="D62" s="106">
        <f>SUM(D61:D61)</f>
        <v>943913</v>
      </c>
    </row>
    <row r="63" spans="1:4" ht="21" customHeight="1">
      <c r="A63" s="129"/>
      <c r="B63" s="86" t="s">
        <v>184</v>
      </c>
      <c r="C63" s="98"/>
      <c r="D63" s="141">
        <v>22400</v>
      </c>
    </row>
    <row r="64" spans="1:4" ht="21" customHeight="1">
      <c r="A64" s="52"/>
      <c r="B64" s="86" t="s">
        <v>174</v>
      </c>
      <c r="C64" s="47"/>
      <c r="D64" s="57">
        <v>2000</v>
      </c>
    </row>
    <row r="65" spans="1:4" ht="21" customHeight="1" thickBot="1">
      <c r="A65" s="129"/>
      <c r="B65" s="86" t="s">
        <v>10</v>
      </c>
      <c r="C65" s="47" t="s">
        <v>148</v>
      </c>
      <c r="D65" s="66">
        <v>40000</v>
      </c>
    </row>
    <row r="66" spans="1:4" ht="21" customHeight="1" thickBot="1">
      <c r="A66" s="129"/>
      <c r="B66" s="80" t="s">
        <v>156</v>
      </c>
      <c r="C66" s="94"/>
      <c r="D66" s="73">
        <f>SUM(D62:D65)</f>
        <v>1008313</v>
      </c>
    </row>
    <row r="67" spans="1:4" ht="26.25" customHeight="1">
      <c r="A67" s="127" t="s">
        <v>33</v>
      </c>
      <c r="B67" s="80" t="s">
        <v>36</v>
      </c>
      <c r="C67" s="47"/>
      <c r="D67" s="62"/>
    </row>
    <row r="68" spans="1:4" ht="23.25" customHeight="1">
      <c r="A68" s="129"/>
      <c r="B68" s="86" t="s">
        <v>51</v>
      </c>
      <c r="C68" s="99">
        <v>0.0765</v>
      </c>
      <c r="D68" s="65">
        <f>SUM(D66*7.65%)</f>
        <v>77135.9445</v>
      </c>
    </row>
    <row r="69" spans="1:195" ht="23.25" customHeight="1">
      <c r="A69" s="129"/>
      <c r="B69" s="86" t="s">
        <v>9</v>
      </c>
      <c r="C69" s="144" t="s">
        <v>173</v>
      </c>
      <c r="D69" s="65">
        <v>2600</v>
      </c>
      <c r="E69" s="124"/>
      <c r="F69" s="51"/>
      <c r="G69" s="9"/>
      <c r="H69" s="49"/>
      <c r="J69" s="11"/>
      <c r="K69" s="49"/>
      <c r="L69" s="12"/>
      <c r="M69" s="8"/>
      <c r="N69" s="6"/>
      <c r="O69" s="9"/>
      <c r="P69" s="10"/>
      <c r="Q69" s="4"/>
      <c r="R69" s="11"/>
      <c r="S69" s="10"/>
      <c r="T69" s="12"/>
      <c r="U69" s="8"/>
      <c r="V69" s="6"/>
      <c r="W69" s="9"/>
      <c r="X69" s="10"/>
      <c r="Y69" s="4"/>
      <c r="Z69" s="11"/>
      <c r="AA69" s="10"/>
      <c r="AB69" s="12"/>
      <c r="AC69" s="8"/>
      <c r="AD69" s="6"/>
      <c r="AE69" s="9"/>
      <c r="AF69" s="10"/>
      <c r="AG69" s="4"/>
      <c r="AH69" s="11"/>
      <c r="AI69" s="10"/>
      <c r="AJ69" s="12"/>
      <c r="AK69" s="8"/>
      <c r="AL69" s="6"/>
      <c r="AM69" s="9"/>
      <c r="AN69" s="10"/>
      <c r="AO69" s="4"/>
      <c r="AP69" s="11"/>
      <c r="AQ69" s="10"/>
      <c r="AR69" s="12"/>
      <c r="AS69" s="8"/>
      <c r="AT69" s="6"/>
      <c r="AU69" s="9"/>
      <c r="AV69" s="10"/>
      <c r="AW69" s="4"/>
      <c r="AX69" s="11"/>
      <c r="AY69" s="10"/>
      <c r="AZ69" s="12"/>
      <c r="BA69" s="8"/>
      <c r="BB69" s="6"/>
      <c r="BC69" s="9"/>
      <c r="BD69" s="10"/>
      <c r="BE69" s="4"/>
      <c r="BF69" s="11"/>
      <c r="BG69" s="10">
        <v>49000</v>
      </c>
      <c r="BH69" s="12" t="s">
        <v>46</v>
      </c>
      <c r="BI69" s="8">
        <v>6151.1</v>
      </c>
      <c r="BJ69" s="6" t="s">
        <v>45</v>
      </c>
      <c r="BK69" s="9"/>
      <c r="BL69" s="10">
        <v>48000</v>
      </c>
      <c r="BM69" s="4"/>
      <c r="BN69" s="11"/>
      <c r="BO69" s="10">
        <v>49000</v>
      </c>
      <c r="BP69" s="12" t="s">
        <v>46</v>
      </c>
      <c r="BQ69" s="8">
        <v>6151.1</v>
      </c>
      <c r="BR69" s="6" t="s">
        <v>45</v>
      </c>
      <c r="BS69" s="9"/>
      <c r="BT69" s="10">
        <v>48000</v>
      </c>
      <c r="BU69" s="4"/>
      <c r="BV69" s="11"/>
      <c r="BW69" s="10">
        <v>49000</v>
      </c>
      <c r="BX69" s="12" t="s">
        <v>46</v>
      </c>
      <c r="BY69" s="8">
        <v>6151.1</v>
      </c>
      <c r="BZ69" s="6" t="s">
        <v>45</v>
      </c>
      <c r="CA69" s="9"/>
      <c r="CB69" s="10">
        <v>48000</v>
      </c>
      <c r="CC69" s="4"/>
      <c r="CD69" s="11"/>
      <c r="CE69" s="10">
        <v>49000</v>
      </c>
      <c r="CF69" s="12" t="s">
        <v>46</v>
      </c>
      <c r="CG69" s="8">
        <v>6151.1</v>
      </c>
      <c r="CH69" s="6" t="s">
        <v>45</v>
      </c>
      <c r="CI69" s="9"/>
      <c r="CJ69" s="10">
        <v>48000</v>
      </c>
      <c r="CK69" s="4"/>
      <c r="CL69" s="11"/>
      <c r="CM69" s="10">
        <v>49000</v>
      </c>
      <c r="CN69" s="12" t="s">
        <v>46</v>
      </c>
      <c r="CO69" s="8">
        <v>6151.1</v>
      </c>
      <c r="CP69" s="6" t="s">
        <v>45</v>
      </c>
      <c r="CQ69" s="9"/>
      <c r="CR69" s="10">
        <v>48000</v>
      </c>
      <c r="CS69" s="4"/>
      <c r="CT69" s="11"/>
      <c r="CU69" s="10">
        <v>49000</v>
      </c>
      <c r="CV69" s="12" t="s">
        <v>46</v>
      </c>
      <c r="CW69" s="8">
        <v>6151.1</v>
      </c>
      <c r="CX69" s="6" t="s">
        <v>45</v>
      </c>
      <c r="CY69" s="9"/>
      <c r="CZ69" s="10">
        <v>48000</v>
      </c>
      <c r="DA69" s="4"/>
      <c r="DB69" s="11"/>
      <c r="DC69" s="10">
        <v>49000</v>
      </c>
      <c r="DD69" s="12" t="s">
        <v>46</v>
      </c>
      <c r="DE69" s="8">
        <v>6151.1</v>
      </c>
      <c r="DF69" s="6" t="s">
        <v>45</v>
      </c>
      <c r="DG69" s="9"/>
      <c r="DH69" s="10">
        <v>48000</v>
      </c>
      <c r="DI69" s="4"/>
      <c r="DJ69" s="11"/>
      <c r="DK69" s="10">
        <v>49000</v>
      </c>
      <c r="DL69" s="12" t="s">
        <v>46</v>
      </c>
      <c r="DM69" s="8">
        <v>6151.1</v>
      </c>
      <c r="DN69" s="6" t="s">
        <v>45</v>
      </c>
      <c r="DO69" s="9"/>
      <c r="DP69" s="10">
        <v>48000</v>
      </c>
      <c r="DQ69" s="4"/>
      <c r="DR69" s="11"/>
      <c r="DS69" s="10">
        <v>49000</v>
      </c>
      <c r="DT69" s="12" t="s">
        <v>46</v>
      </c>
      <c r="DU69" s="8">
        <v>6151.1</v>
      </c>
      <c r="DV69" s="6" t="s">
        <v>45</v>
      </c>
      <c r="DW69" s="9"/>
      <c r="DX69" s="10">
        <v>48000</v>
      </c>
      <c r="DY69" s="4"/>
      <c r="DZ69" s="11"/>
      <c r="EA69" s="10">
        <v>49000</v>
      </c>
      <c r="EB69" s="12" t="s">
        <v>46</v>
      </c>
      <c r="EC69" s="8">
        <v>6151.1</v>
      </c>
      <c r="ED69" s="6" t="s">
        <v>45</v>
      </c>
      <c r="EE69" s="9"/>
      <c r="EF69" s="10">
        <v>48000</v>
      </c>
      <c r="EG69" s="4"/>
      <c r="EH69" s="11"/>
      <c r="EI69" s="10">
        <v>49000</v>
      </c>
      <c r="EJ69" s="12" t="s">
        <v>46</v>
      </c>
      <c r="EK69" s="8">
        <v>6151.1</v>
      </c>
      <c r="EL69" s="6" t="s">
        <v>45</v>
      </c>
      <c r="EM69" s="9"/>
      <c r="EN69" s="10">
        <v>48000</v>
      </c>
      <c r="EO69" s="4"/>
      <c r="EP69" s="11"/>
      <c r="EQ69" s="10">
        <v>49000</v>
      </c>
      <c r="ER69" s="12" t="s">
        <v>46</v>
      </c>
      <c r="ES69" s="8">
        <v>6151.1</v>
      </c>
      <c r="ET69" s="6" t="s">
        <v>45</v>
      </c>
      <c r="EU69" s="9"/>
      <c r="EV69" s="10">
        <v>48000</v>
      </c>
      <c r="EW69" s="4"/>
      <c r="EX69" s="11"/>
      <c r="EY69" s="10">
        <v>49000</v>
      </c>
      <c r="EZ69" s="12" t="s">
        <v>46</v>
      </c>
      <c r="FA69" s="8">
        <v>6151.1</v>
      </c>
      <c r="FB69" s="6" t="s">
        <v>45</v>
      </c>
      <c r="FC69" s="9"/>
      <c r="FD69" s="10">
        <v>48000</v>
      </c>
      <c r="FE69" s="4"/>
      <c r="FF69" s="11"/>
      <c r="FG69" s="10">
        <v>49000</v>
      </c>
      <c r="FH69" s="12" t="s">
        <v>46</v>
      </c>
      <c r="FI69" s="8">
        <v>6151.1</v>
      </c>
      <c r="FJ69" s="6" t="s">
        <v>45</v>
      </c>
      <c r="FK69" s="9"/>
      <c r="FL69" s="10">
        <v>48000</v>
      </c>
      <c r="FM69" s="4"/>
      <c r="FN69" s="11"/>
      <c r="FO69" s="10">
        <v>49000</v>
      </c>
      <c r="FP69" s="12" t="s">
        <v>46</v>
      </c>
      <c r="FQ69" s="8">
        <v>6151.1</v>
      </c>
      <c r="FR69" s="6" t="s">
        <v>45</v>
      </c>
      <c r="FS69" s="9"/>
      <c r="FT69" s="10">
        <v>48000</v>
      </c>
      <c r="FU69" s="4"/>
      <c r="FV69" s="11"/>
      <c r="FW69" s="10">
        <v>49000</v>
      </c>
      <c r="FX69" s="12" t="s">
        <v>46</v>
      </c>
      <c r="FY69" s="8">
        <v>6151.1</v>
      </c>
      <c r="FZ69" s="6" t="s">
        <v>45</v>
      </c>
      <c r="GA69" s="9"/>
      <c r="GB69" s="10">
        <v>48000</v>
      </c>
      <c r="GC69" s="4"/>
      <c r="GD69" s="11"/>
      <c r="GE69" s="10">
        <v>49000</v>
      </c>
      <c r="GF69" s="12" t="s">
        <v>46</v>
      </c>
      <c r="GG69" s="8">
        <v>6151.1</v>
      </c>
      <c r="GH69" s="6" t="s">
        <v>45</v>
      </c>
      <c r="GI69" s="9"/>
      <c r="GJ69" s="10">
        <v>48000</v>
      </c>
      <c r="GK69" s="4"/>
      <c r="GL69" s="11"/>
      <c r="GM69" s="10"/>
    </row>
    <row r="70" spans="1:4" ht="23.25" customHeight="1">
      <c r="A70" s="134"/>
      <c r="B70" s="90" t="s">
        <v>131</v>
      </c>
      <c r="C70" s="47" t="s">
        <v>143</v>
      </c>
      <c r="D70" s="65">
        <v>108514</v>
      </c>
    </row>
    <row r="71" spans="1:4" ht="23.25" customHeight="1">
      <c r="A71" s="134"/>
      <c r="B71" s="90" t="s">
        <v>97</v>
      </c>
      <c r="C71" s="47" t="s">
        <v>145</v>
      </c>
      <c r="D71" s="65">
        <v>15000</v>
      </c>
    </row>
    <row r="72" spans="1:4" ht="23.25" customHeight="1">
      <c r="A72" s="129"/>
      <c r="B72" s="90" t="s">
        <v>98</v>
      </c>
      <c r="C72" s="47" t="s">
        <v>84</v>
      </c>
      <c r="D72" s="65">
        <v>18000</v>
      </c>
    </row>
    <row r="73" spans="1:4" ht="23.25" customHeight="1">
      <c r="A73" s="129"/>
      <c r="B73" s="90" t="s">
        <v>99</v>
      </c>
      <c r="C73" s="47" t="s">
        <v>85</v>
      </c>
      <c r="D73" s="65">
        <v>13000</v>
      </c>
    </row>
    <row r="74" spans="1:4" ht="23.25" customHeight="1">
      <c r="A74" s="129"/>
      <c r="B74" s="90" t="s">
        <v>100</v>
      </c>
      <c r="C74" s="100" t="s">
        <v>140</v>
      </c>
      <c r="D74" s="65">
        <v>1600</v>
      </c>
    </row>
    <row r="75" spans="1:11" s="7" customFormat="1" ht="23.25" customHeight="1">
      <c r="A75" s="129"/>
      <c r="B75" s="86" t="s">
        <v>3</v>
      </c>
      <c r="C75" s="47" t="s">
        <v>4</v>
      </c>
      <c r="D75" s="65">
        <v>3617</v>
      </c>
      <c r="E75" s="117"/>
      <c r="F75" s="50"/>
      <c r="G75" s="50"/>
      <c r="H75" s="50"/>
      <c r="I75" s="50"/>
      <c r="J75" s="50"/>
      <c r="K75" s="50"/>
    </row>
    <row r="76" spans="1:4" ht="23.25" customHeight="1" thickBot="1">
      <c r="A76" s="135"/>
      <c r="B76" s="90" t="s">
        <v>11</v>
      </c>
      <c r="C76" s="99">
        <v>0.075</v>
      </c>
      <c r="D76" s="107">
        <v>68873</v>
      </c>
    </row>
    <row r="77" spans="1:4" ht="23.25" customHeight="1" thickBot="1">
      <c r="A77" s="129"/>
      <c r="B77" s="80" t="s">
        <v>158</v>
      </c>
      <c r="C77" s="47"/>
      <c r="D77" s="143">
        <f>SUM(D68:D76)</f>
        <v>308339.9445</v>
      </c>
    </row>
    <row r="78" spans="1:4" ht="25.5" customHeight="1">
      <c r="A78" s="130" t="s">
        <v>37</v>
      </c>
      <c r="B78" s="80" t="s">
        <v>38</v>
      </c>
      <c r="C78" s="47"/>
      <c r="D78" s="113"/>
    </row>
    <row r="79" spans="1:4" ht="24" customHeight="1">
      <c r="A79" s="129"/>
      <c r="B79" s="86" t="s">
        <v>0</v>
      </c>
      <c r="C79" s="47" t="s">
        <v>146</v>
      </c>
      <c r="D79" s="114">
        <v>13000</v>
      </c>
    </row>
    <row r="80" spans="1:4" ht="24" customHeight="1">
      <c r="A80" s="129"/>
      <c r="B80" s="90" t="s">
        <v>23</v>
      </c>
      <c r="C80" s="47" t="s">
        <v>21</v>
      </c>
      <c r="D80" s="114">
        <v>28000</v>
      </c>
    </row>
    <row r="81" spans="1:11" s="1" customFormat="1" ht="24" customHeight="1">
      <c r="A81" s="129"/>
      <c r="B81" s="86" t="s">
        <v>142</v>
      </c>
      <c r="C81" s="47" t="s">
        <v>14</v>
      </c>
      <c r="D81" s="114">
        <v>150000</v>
      </c>
      <c r="E81" s="123"/>
      <c r="F81" s="2"/>
      <c r="G81" s="2"/>
      <c r="H81" s="2"/>
      <c r="I81" s="2"/>
      <c r="J81" s="2"/>
      <c r="K81" s="2"/>
    </row>
    <row r="82" spans="1:11" s="1" customFormat="1" ht="24" customHeight="1">
      <c r="A82" s="129"/>
      <c r="B82" s="86" t="s">
        <v>129</v>
      </c>
      <c r="C82" s="47" t="s">
        <v>133</v>
      </c>
      <c r="D82" s="114">
        <v>12000</v>
      </c>
      <c r="E82" s="123"/>
      <c r="F82" s="2"/>
      <c r="G82" s="2"/>
      <c r="H82" s="2"/>
      <c r="I82" s="2"/>
      <c r="J82" s="2"/>
      <c r="K82" s="2"/>
    </row>
    <row r="83" spans="1:4" ht="24" customHeight="1" thickBot="1">
      <c r="A83" s="134"/>
      <c r="B83" s="86" t="s">
        <v>134</v>
      </c>
      <c r="C83" s="47" t="s">
        <v>141</v>
      </c>
      <c r="D83" s="115">
        <v>10000</v>
      </c>
    </row>
    <row r="84" spans="1:11" s="76" customFormat="1" ht="25.5" customHeight="1" thickBot="1">
      <c r="A84" s="129"/>
      <c r="B84" s="80" t="s">
        <v>159</v>
      </c>
      <c r="C84" s="47"/>
      <c r="D84" s="73">
        <f>SUM(D79:D83)</f>
        <v>213000</v>
      </c>
      <c r="E84" s="125"/>
      <c r="F84" s="77"/>
      <c r="G84" s="77"/>
      <c r="H84" s="77"/>
      <c r="I84" s="77"/>
      <c r="J84" s="77"/>
      <c r="K84" s="77"/>
    </row>
    <row r="85" spans="1:11" s="5" customFormat="1" ht="27" customHeight="1">
      <c r="A85" s="127" t="s">
        <v>39</v>
      </c>
      <c r="B85" s="80" t="s">
        <v>40</v>
      </c>
      <c r="C85" s="97"/>
      <c r="D85" s="62"/>
      <c r="E85" s="123"/>
      <c r="F85" s="11"/>
      <c r="G85" s="11"/>
      <c r="H85" s="11"/>
      <c r="I85" s="11"/>
      <c r="J85" s="11"/>
      <c r="K85" s="11"/>
    </row>
    <row r="86" spans="1:4" ht="24" customHeight="1">
      <c r="A86" s="129"/>
      <c r="B86" s="82" t="s">
        <v>187</v>
      </c>
      <c r="C86" s="97"/>
      <c r="D86" s="54"/>
    </row>
    <row r="87" spans="1:4" ht="24" customHeight="1">
      <c r="A87" s="136"/>
      <c r="B87" s="1" t="s">
        <v>104</v>
      </c>
      <c r="C87" s="47"/>
      <c r="D87" s="57">
        <v>2000</v>
      </c>
    </row>
    <row r="88" spans="1:4" ht="24" customHeight="1">
      <c r="A88" s="137"/>
      <c r="B88" s="1" t="s">
        <v>105</v>
      </c>
      <c r="C88" s="48"/>
      <c r="D88" s="57">
        <v>2800</v>
      </c>
    </row>
    <row r="89" spans="1:4" ht="24" customHeight="1">
      <c r="A89" s="129"/>
      <c r="B89" s="1" t="s">
        <v>127</v>
      </c>
      <c r="C89" s="97"/>
      <c r="D89" s="57">
        <v>7000</v>
      </c>
    </row>
    <row r="90" spans="1:4" ht="24" customHeight="1">
      <c r="A90" s="137"/>
      <c r="B90" s="1" t="s">
        <v>52</v>
      </c>
      <c r="C90" s="145"/>
      <c r="D90" s="57">
        <v>23000</v>
      </c>
    </row>
    <row r="91" spans="1:4" ht="24" customHeight="1" thickBot="1">
      <c r="A91" s="137"/>
      <c r="B91" s="86" t="s">
        <v>180</v>
      </c>
      <c r="C91" s="47"/>
      <c r="D91" s="66">
        <v>21500</v>
      </c>
    </row>
    <row r="92" spans="1:4" ht="20.25" customHeight="1">
      <c r="A92" s="129"/>
      <c r="B92" s="82" t="s">
        <v>160</v>
      </c>
      <c r="C92" s="47"/>
      <c r="D92" s="64">
        <f>SUM(D87:D91)</f>
        <v>56300</v>
      </c>
    </row>
    <row r="93" spans="1:4" ht="24.75" customHeight="1">
      <c r="A93" s="129"/>
      <c r="B93" s="101" t="s">
        <v>188</v>
      </c>
      <c r="C93" s="97"/>
      <c r="D93" s="62"/>
    </row>
    <row r="94" spans="1:4" ht="23.25" customHeight="1">
      <c r="A94" s="129"/>
      <c r="B94" s="90" t="s">
        <v>41</v>
      </c>
      <c r="C94" s="47"/>
      <c r="D94" s="57">
        <v>750</v>
      </c>
    </row>
    <row r="95" spans="1:4" ht="23.25" customHeight="1">
      <c r="A95" s="129"/>
      <c r="B95" s="90" t="s">
        <v>42</v>
      </c>
      <c r="C95" s="47"/>
      <c r="D95" s="57">
        <v>6500</v>
      </c>
    </row>
    <row r="96" spans="1:4" ht="23.25" customHeight="1">
      <c r="A96" s="137"/>
      <c r="B96" s="86" t="s">
        <v>43</v>
      </c>
      <c r="C96" s="47"/>
      <c r="D96" s="57">
        <v>3700</v>
      </c>
    </row>
    <row r="97" spans="1:4" ht="23.25" customHeight="1">
      <c r="A97" s="137"/>
      <c r="B97" s="86" t="s">
        <v>19</v>
      </c>
      <c r="C97" s="47"/>
      <c r="D97" s="57">
        <v>1000</v>
      </c>
    </row>
    <row r="98" spans="1:4" ht="23.25" customHeight="1" thickBot="1">
      <c r="A98" s="52"/>
      <c r="B98" s="86" t="s">
        <v>52</v>
      </c>
      <c r="C98" s="47" t="s">
        <v>147</v>
      </c>
      <c r="D98" s="66">
        <v>2000</v>
      </c>
    </row>
    <row r="99" spans="1:11" s="5" customFormat="1" ht="26.25" customHeight="1">
      <c r="A99" s="137"/>
      <c r="B99" s="80" t="s">
        <v>161</v>
      </c>
      <c r="C99" s="97"/>
      <c r="D99" s="64">
        <f>SUM(D94:D98)</f>
        <v>13950</v>
      </c>
      <c r="E99" s="123"/>
      <c r="F99" s="11"/>
      <c r="G99" s="11"/>
      <c r="H99" s="11"/>
      <c r="I99" s="11"/>
      <c r="J99" s="11"/>
      <c r="K99" s="11"/>
    </row>
    <row r="100" spans="1:4" ht="24" customHeight="1">
      <c r="A100" s="129"/>
      <c r="B100" s="80" t="s">
        <v>189</v>
      </c>
      <c r="C100" s="47"/>
      <c r="D100" s="62"/>
    </row>
    <row r="101" spans="1:4" ht="24" customHeight="1">
      <c r="A101" s="137"/>
      <c r="B101" s="86" t="s">
        <v>178</v>
      </c>
      <c r="C101" s="47"/>
      <c r="D101" s="57">
        <v>5000</v>
      </c>
    </row>
    <row r="102" spans="1:4" ht="24" customHeight="1">
      <c r="A102" s="137"/>
      <c r="B102" s="86" t="s">
        <v>19</v>
      </c>
      <c r="C102" s="47"/>
      <c r="D102" s="57">
        <v>2500</v>
      </c>
    </row>
    <row r="103" spans="1:4" ht="24" customHeight="1" thickBot="1">
      <c r="A103" s="138"/>
      <c r="B103" s="1" t="s">
        <v>52</v>
      </c>
      <c r="C103" s="48"/>
      <c r="D103" s="66">
        <v>10000</v>
      </c>
    </row>
    <row r="104" spans="1:11" s="5" customFormat="1" ht="24" customHeight="1">
      <c r="A104" s="129"/>
      <c r="B104" s="80" t="s">
        <v>162</v>
      </c>
      <c r="C104" s="97"/>
      <c r="D104" s="64">
        <f>SUM(D101:D103)</f>
        <v>17500</v>
      </c>
      <c r="E104" s="123"/>
      <c r="F104" s="11"/>
      <c r="G104" s="11"/>
      <c r="H104" s="11"/>
      <c r="I104" s="11"/>
      <c r="J104" s="11"/>
      <c r="K104" s="11"/>
    </row>
    <row r="105" spans="1:11" s="5" customFormat="1" ht="24" customHeight="1">
      <c r="A105" s="129"/>
      <c r="B105" s="80" t="s">
        <v>190</v>
      </c>
      <c r="C105" s="97"/>
      <c r="D105" s="62"/>
      <c r="E105" s="123"/>
      <c r="F105" s="11"/>
      <c r="G105" s="11"/>
      <c r="H105" s="11"/>
      <c r="I105" s="11"/>
      <c r="J105" s="11"/>
      <c r="K105" s="11"/>
    </row>
    <row r="106" spans="1:11" s="5" customFormat="1" ht="24" customHeight="1">
      <c r="A106" s="129"/>
      <c r="B106" s="86" t="s">
        <v>144</v>
      </c>
      <c r="C106" s="47"/>
      <c r="D106" s="57">
        <v>8000</v>
      </c>
      <c r="E106" s="123"/>
      <c r="F106" s="11"/>
      <c r="G106" s="11"/>
      <c r="H106" s="11"/>
      <c r="I106" s="11"/>
      <c r="J106" s="11"/>
      <c r="K106" s="11"/>
    </row>
    <row r="107" spans="1:11" s="5" customFormat="1" ht="24" customHeight="1" thickBot="1">
      <c r="A107" s="129"/>
      <c r="B107" s="86" t="s">
        <v>193</v>
      </c>
      <c r="C107" s="47"/>
      <c r="D107" s="66">
        <v>11000</v>
      </c>
      <c r="E107" s="123"/>
      <c r="F107" s="11"/>
      <c r="G107" s="11"/>
      <c r="H107" s="11"/>
      <c r="I107" s="11"/>
      <c r="J107" s="11"/>
      <c r="K107" s="11"/>
    </row>
    <row r="108" spans="1:11" s="5" customFormat="1" ht="24" customHeight="1">
      <c r="A108" s="129"/>
      <c r="B108" s="80" t="s">
        <v>163</v>
      </c>
      <c r="C108" s="97"/>
      <c r="D108" s="64">
        <f>SUM(D106:D107)</f>
        <v>19000</v>
      </c>
      <c r="E108" s="123"/>
      <c r="F108" s="11"/>
      <c r="G108" s="11"/>
      <c r="H108" s="11"/>
      <c r="I108" s="11"/>
      <c r="J108" s="11"/>
      <c r="K108" s="11"/>
    </row>
    <row r="109" spans="1:11" s="5" customFormat="1" ht="7.5" customHeight="1" thickBot="1">
      <c r="A109" s="129"/>
      <c r="B109" s="80"/>
      <c r="C109" s="97"/>
      <c r="D109" s="64"/>
      <c r="E109" s="123"/>
      <c r="F109" s="11"/>
      <c r="G109" s="11"/>
      <c r="H109" s="11"/>
      <c r="I109" s="11"/>
      <c r="J109" s="11"/>
      <c r="K109" s="11"/>
    </row>
    <row r="110" spans="1:4" ht="24" customHeight="1" thickBot="1">
      <c r="A110" s="129"/>
      <c r="B110" s="82" t="s">
        <v>13</v>
      </c>
      <c r="C110" s="47"/>
      <c r="D110" s="73">
        <f>SUM(D92,D99,D104,D108)</f>
        <v>106750</v>
      </c>
    </row>
    <row r="111" spans="1:4" ht="12.75" customHeight="1" thickBot="1">
      <c r="A111" s="129"/>
      <c r="B111" s="82"/>
      <c r="C111" s="47"/>
      <c r="D111" s="64"/>
    </row>
    <row r="112" spans="1:4" ht="27" customHeight="1" thickBot="1">
      <c r="A112" s="129"/>
      <c r="B112" s="82" t="s">
        <v>170</v>
      </c>
      <c r="C112" s="47"/>
      <c r="D112" s="73">
        <f>SUM(D110,D84,D77,D66,D58)</f>
        <v>1796749.9445</v>
      </c>
    </row>
    <row r="113" spans="1:4" ht="24.75" customHeight="1">
      <c r="A113" s="149" t="s">
        <v>135</v>
      </c>
      <c r="B113" s="150"/>
      <c r="C113" s="47"/>
      <c r="D113" s="58"/>
    </row>
    <row r="114" spans="1:4" ht="21" customHeight="1">
      <c r="A114" s="129"/>
      <c r="B114" s="86" t="s">
        <v>44</v>
      </c>
      <c r="C114" s="47"/>
      <c r="D114" s="57">
        <v>50000</v>
      </c>
    </row>
    <row r="115" spans="1:4" ht="21" customHeight="1" thickBot="1">
      <c r="A115" s="129"/>
      <c r="B115" s="86" t="s">
        <v>171</v>
      </c>
      <c r="C115" s="47"/>
      <c r="D115" s="66">
        <v>50000</v>
      </c>
    </row>
    <row r="116" spans="1:11" s="5" customFormat="1" ht="21" customHeight="1">
      <c r="A116" s="129"/>
      <c r="B116" s="80" t="s">
        <v>164</v>
      </c>
      <c r="C116" s="97"/>
      <c r="D116" s="64">
        <f>SUM(D114:D115)</f>
        <v>100000</v>
      </c>
      <c r="E116" s="123"/>
      <c r="F116" s="11"/>
      <c r="G116" s="11"/>
      <c r="H116" s="11"/>
      <c r="I116" s="11"/>
      <c r="J116" s="11"/>
      <c r="K116" s="11"/>
    </row>
    <row r="117" spans="1:4" ht="23.25" customHeight="1">
      <c r="A117" s="149" t="s">
        <v>136</v>
      </c>
      <c r="B117" s="150"/>
      <c r="C117" s="47"/>
      <c r="D117" s="58"/>
    </row>
    <row r="118" spans="1:4" ht="22.5" customHeight="1">
      <c r="A118" s="129"/>
      <c r="B118" s="90" t="s">
        <v>165</v>
      </c>
      <c r="C118" s="47"/>
      <c r="D118" s="68">
        <f>SUM(D110+D84+D77+D66+D58)</f>
        <v>1796749.9445</v>
      </c>
    </row>
    <row r="119" spans="1:4" ht="22.5" customHeight="1" thickBot="1">
      <c r="A119" s="129"/>
      <c r="B119" s="90" t="s">
        <v>166</v>
      </c>
      <c r="C119" s="47"/>
      <c r="D119" s="69">
        <f>SUM(D30)</f>
        <v>1796823.406625498</v>
      </c>
    </row>
    <row r="120" spans="1:11" s="1" customFormat="1" ht="22.5" customHeight="1">
      <c r="A120" s="129"/>
      <c r="B120" s="90" t="s">
        <v>167</v>
      </c>
      <c r="C120" s="47"/>
      <c r="D120" s="142">
        <f>SUM(D119-D118)</f>
        <v>73.46212549810298</v>
      </c>
      <c r="E120" s="123"/>
      <c r="F120" s="2"/>
      <c r="G120" s="2"/>
      <c r="H120" s="2"/>
      <c r="I120" s="2"/>
      <c r="J120" s="2"/>
      <c r="K120" s="2"/>
    </row>
    <row r="121" spans="1:11" s="1" customFormat="1" ht="22.5" customHeight="1" thickBot="1">
      <c r="A121" s="133"/>
      <c r="B121" s="111" t="s">
        <v>168</v>
      </c>
      <c r="C121" s="105" t="s">
        <v>186</v>
      </c>
      <c r="D121" s="112">
        <v>715269</v>
      </c>
      <c r="E121" s="123"/>
      <c r="F121" s="2"/>
      <c r="G121" s="2"/>
      <c r="H121" s="2"/>
      <c r="I121" s="2"/>
      <c r="J121" s="2"/>
      <c r="K121" s="2"/>
    </row>
    <row r="122" ht="16.5" customHeight="1">
      <c r="C122" s="139"/>
    </row>
    <row r="123" ht="16.5" customHeight="1">
      <c r="C123" s="139"/>
    </row>
  </sheetData>
  <sheetProtection/>
  <mergeCells count="5">
    <mergeCell ref="A117:B117"/>
    <mergeCell ref="A3:B3"/>
    <mergeCell ref="A31:B31"/>
    <mergeCell ref="A113:B113"/>
    <mergeCell ref="A2:D2"/>
  </mergeCells>
  <printOptions gridLines="1" horizontalCentered="1" verticalCentered="1"/>
  <pageMargins left="0.75" right="0.75" top="0.75" bottom="0.75" header="0.05" footer="0.3"/>
  <pageSetup fitToHeight="0" fitToWidth="1" horizontalDpi="600" verticalDpi="600" orientation="portrait" scale="89" r:id="rId3"/>
  <headerFooter scaleWithDoc="0" alignWithMargins="0">
    <oddFooter>&amp;L&amp;9&amp;F&amp;C&amp;"Times New Roman,Regular"&amp;9&amp;P&amp;R&amp;9&amp;D&amp;T</oddFooter>
  </headerFooter>
  <legacyDrawing r:id="rId2"/>
  <oleObjects>
    <oleObject progId="Photoshop.Image.9" shapeId="59968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2020-11-02T16:13:02Z</cp:lastPrinted>
  <dcterms:created xsi:type="dcterms:W3CDTF">1998-05-08T16:20:26Z</dcterms:created>
  <dcterms:modified xsi:type="dcterms:W3CDTF">2020-11-02T16:13:06Z</dcterms:modified>
  <cp:category/>
  <cp:version/>
  <cp:contentType/>
  <cp:contentStatus/>
</cp:coreProperties>
</file>