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0" yWindow="32760" windowWidth="22530" windowHeight="15495" firstSheet="3" activeTab="3"/>
  </bookViews>
  <sheets>
    <sheet name="5.28.2013" sheetId="1" r:id="rId1"/>
    <sheet name="Assumptions" sheetId="2" r:id="rId2"/>
    <sheet name="Summary level Budget 7.30.2015" sheetId="3" r:id="rId3"/>
    <sheet name="7.9.2020 FY 2021 InitialBudget" sheetId="4" r:id="rId4"/>
  </sheets>
  <definedNames>
    <definedName name="_xlfn._FV" hidden="1">#NAME?</definedName>
    <definedName name="_xlfn.CEILING.MATH" hidden="1">#NAME?</definedName>
    <definedName name="_xlfn.GAMMA" hidden="1">#NAME?</definedName>
    <definedName name="exp">#REF!</definedName>
    <definedName name="EXPENSES">#REF!</definedName>
    <definedName name="FEES">#REF!</definedName>
    <definedName name="FUNDS">#REF!</definedName>
    <definedName name="_xlnm.Print_Area" localSheetId="3">'7.9.2020 FY 2021 InitialBudget'!$A$1:$D$139</definedName>
    <definedName name="_xlnm.Print_Area" localSheetId="2">'Summary level Budget 7.30.2015'!$A$1:$F$44</definedName>
  </definedNames>
  <calcPr fullCalcOnLoad="1"/>
</workbook>
</file>

<file path=xl/sharedStrings.xml><?xml version="1.0" encoding="utf-8"?>
<sst xmlns="http://schemas.openxmlformats.org/spreadsheetml/2006/main" count="345" uniqueCount="287">
  <si>
    <t>Auditor (Annual)</t>
  </si>
  <si>
    <t>Electricity &amp; Water</t>
  </si>
  <si>
    <t>Postage / Freight / Shipping</t>
  </si>
  <si>
    <t>Workers Compensation Insurance</t>
  </si>
  <si>
    <t>Subscriptions / Publications</t>
  </si>
  <si>
    <t>Conservation Credits</t>
  </si>
  <si>
    <t>II.  EXPENDITURES</t>
  </si>
  <si>
    <t>TOTAL PROJECTED INCOME</t>
  </si>
  <si>
    <t>Directors' Fees of Office</t>
  </si>
  <si>
    <t>Employee Pension Plan Contribution</t>
  </si>
  <si>
    <t>Non-Capital</t>
  </si>
  <si>
    <t>Information Technology Monthly Maintenance</t>
  </si>
  <si>
    <t>Board Meetings and Staff Meetings</t>
  </si>
  <si>
    <t>Equipment and Supplies</t>
  </si>
  <si>
    <t>Telecommunications Services</t>
  </si>
  <si>
    <t xml:space="preserve">The Standard </t>
  </si>
  <si>
    <t>Printing / Copying / Photo Processing</t>
  </si>
  <si>
    <r>
      <t xml:space="preserve">Retirement Plan </t>
    </r>
    <r>
      <rPr>
        <sz val="10"/>
        <rFont val="Times New Roman"/>
        <family val="1"/>
      </rPr>
      <t>(Third Party Administration)</t>
    </r>
  </si>
  <si>
    <t>Leases:</t>
  </si>
  <si>
    <t>Directors Conferences / Travel</t>
  </si>
  <si>
    <t>A.</t>
  </si>
  <si>
    <t>Office Supplies / Canteen</t>
  </si>
  <si>
    <t xml:space="preserve">A.  </t>
  </si>
  <si>
    <t>Other Fees:</t>
  </si>
  <si>
    <t>B.</t>
  </si>
  <si>
    <t>Other Income:</t>
  </si>
  <si>
    <t>C.</t>
  </si>
  <si>
    <t>Salaries and Wages</t>
  </si>
  <si>
    <t>Operational Expenses</t>
  </si>
  <si>
    <t>Employment Taxes, Insurance and Benefits</t>
  </si>
  <si>
    <t>D.</t>
  </si>
  <si>
    <t>Professional Services</t>
  </si>
  <si>
    <t>E.</t>
  </si>
  <si>
    <t>Team Expenditures</t>
  </si>
  <si>
    <t xml:space="preserve">Publications </t>
  </si>
  <si>
    <t>Outreach</t>
  </si>
  <si>
    <t>General Support</t>
  </si>
  <si>
    <t>Depreciation Expense</t>
  </si>
  <si>
    <t>Group Health Insurance (Employee only)</t>
  </si>
  <si>
    <t>current premiums paid by District are 44458 (reduced in march from 52318) and are forecast to increase by at least 10% nationally</t>
  </si>
  <si>
    <t>Interest Income</t>
  </si>
  <si>
    <t>Annual Permit Fees</t>
  </si>
  <si>
    <t>Computer Software Maintenance/Upgrades/Acquisitions</t>
  </si>
  <si>
    <t xml:space="preserve"> Water Transport Fees ( $0.31/1,000 gallons )</t>
  </si>
  <si>
    <t xml:space="preserve">Payroll Taxes </t>
  </si>
  <si>
    <t>Contracted Support</t>
  </si>
  <si>
    <t xml:space="preserve">QB/Journyx </t>
  </si>
  <si>
    <t>I.</t>
  </si>
  <si>
    <t xml:space="preserve">Projected Permitted Pumpage Volume </t>
  </si>
  <si>
    <t>Category %</t>
  </si>
  <si>
    <t>Total</t>
  </si>
  <si>
    <t>Total Projected Income:</t>
  </si>
  <si>
    <t>Projected Water Use Fee Revenue</t>
  </si>
  <si>
    <t>COA Assessment</t>
  </si>
  <si>
    <t>Transport Fee</t>
  </si>
  <si>
    <t>Other Fees</t>
  </si>
  <si>
    <t>Transfers into Current Income from Limited use Funds</t>
  </si>
  <si>
    <t>Other Income</t>
  </si>
  <si>
    <t>II.</t>
  </si>
  <si>
    <t>Salaries, Wages and Compensation</t>
  </si>
  <si>
    <t>E</t>
  </si>
  <si>
    <t>F</t>
  </si>
  <si>
    <t>Team Expenditures (net of staff labor)</t>
  </si>
  <si>
    <t xml:space="preserve">     General Management and Administration Teams</t>
  </si>
  <si>
    <t xml:space="preserve">     Education and Community Outreach Team</t>
  </si>
  <si>
    <t xml:space="preserve">     Aquifer Science Team</t>
  </si>
  <si>
    <t xml:space="preserve">     Regulatory Compliance Team</t>
  </si>
  <si>
    <t>III.</t>
  </si>
  <si>
    <t>PROJECTED POSITION</t>
  </si>
  <si>
    <t xml:space="preserve">Current Year Operations </t>
  </si>
  <si>
    <t>Total Projected Expenditures</t>
  </si>
  <si>
    <t>Total Projected Revenues</t>
  </si>
  <si>
    <t xml:space="preserve">     Current Net Gain/Loss</t>
  </si>
  <si>
    <t>TexPool Contingency</t>
  </si>
  <si>
    <t>TexPool Reserve</t>
  </si>
  <si>
    <t>Professional Development</t>
  </si>
  <si>
    <t>MetLife</t>
  </si>
  <si>
    <t>Unum</t>
  </si>
  <si>
    <t>Data + Assumptions = Projections</t>
  </si>
  <si>
    <t>Always keep a short, logical connection between data, assumptions, and projections (don't make a daisy chain of projections based on other projections).</t>
  </si>
  <si>
    <t>Line-item budgets are a long laundry list of items which will be evaluated one by one.</t>
  </si>
  <si>
    <t>Labor expense is usually the largest controllable expense.  Plan it by position and not by individual.</t>
  </si>
  <si>
    <t>Balance Sheet</t>
  </si>
  <si>
    <t>A balance sheet is a statement of the assets an organization owns.  Assets are usually grouped this way:</t>
  </si>
  <si>
    <t>Current Assets - cash, inventory, accounts receivable, investments etc.</t>
  </si>
  <si>
    <t>Property, Plant and Equipment - land, building, autos etc.</t>
  </si>
  <si>
    <t>Other Assets</t>
  </si>
  <si>
    <t>Income statements (P&amp;Ls) show what an organization did over a period of time.</t>
  </si>
  <si>
    <t>Balance sheets show what an organization has at a particular point in time; a snapshot while</t>
  </si>
  <si>
    <r>
      <t>Group Health Insurance</t>
    </r>
    <r>
      <rPr>
        <sz val="10"/>
        <rFont val="Times New Roman"/>
        <family val="1"/>
      </rPr>
      <t xml:space="preserve"> (Dependent Coverage)</t>
    </r>
  </si>
  <si>
    <r>
      <t xml:space="preserve">Insurance  </t>
    </r>
    <r>
      <rPr>
        <sz val="10"/>
        <rFont val="Times New Roman"/>
        <family val="1"/>
      </rPr>
      <t>(Auto, Liability, Property, E&amp;O, Public Bonds)</t>
    </r>
  </si>
  <si>
    <t>Transfers out of Current Income into Limited use Funds</t>
  </si>
  <si>
    <t xml:space="preserve"> Revenue Deduction</t>
  </si>
  <si>
    <t>Hydrogeologic Characterization</t>
  </si>
  <si>
    <t>Water Chemistry Studies</t>
  </si>
  <si>
    <t>Computer Hardware /  Supplies / AV Equipment</t>
  </si>
  <si>
    <t>Capital Expenses</t>
  </si>
  <si>
    <t>Legal Cases</t>
  </si>
  <si>
    <t>GAM</t>
  </si>
  <si>
    <t>Explain uncertainties:</t>
  </si>
  <si>
    <t>Upon further planning, will request from Board at that time to do a revision and possibly use restricted funds.</t>
  </si>
  <si>
    <t>Office Remodel not included in initial budget.</t>
  </si>
  <si>
    <t>Grant expenses starting 9/1</t>
  </si>
  <si>
    <t>2nd grant in the works</t>
  </si>
  <si>
    <t>1st grant not awarded to RPS or another company as of yet</t>
  </si>
  <si>
    <t>Waiting for 9/21 and temporary permit submittal AND TJ permit approval before hiring 2 FTES and before "trusting" projected budget income/revenue.</t>
  </si>
  <si>
    <t>Accounting System Operation and Maintenance</t>
  </si>
  <si>
    <t>Quarterly Lease</t>
  </si>
  <si>
    <t>GALLONS</t>
  </si>
  <si>
    <t>PROJECTED REVENUES FOR FISCAL YEAR 2016</t>
  </si>
  <si>
    <t>Grant Income</t>
  </si>
  <si>
    <t>PROJECTED EXPENDITURES FOR FISCAL YEAR 2016</t>
  </si>
  <si>
    <t>Grants and Special Projects Expenditures</t>
  </si>
  <si>
    <t>G</t>
  </si>
  <si>
    <t>LIMITED USE FUNDS  - RESTRICTED</t>
  </si>
  <si>
    <t>Monitor Well, Equipment and Supplies</t>
  </si>
  <si>
    <t xml:space="preserve">I.  INCOME          </t>
  </si>
  <si>
    <t>Legislative Support</t>
  </si>
  <si>
    <t>Pending Permit Increases (@ 17¢ per 1,000 gallons)</t>
  </si>
  <si>
    <r>
      <t>Group Health Insurance (</t>
    </r>
    <r>
      <rPr>
        <sz val="10"/>
        <rFont val="Times New Roman"/>
        <family val="1"/>
      </rPr>
      <t>Employee only</t>
    </r>
    <r>
      <rPr>
        <sz val="12"/>
        <rFont val="Times New Roman"/>
        <family val="1"/>
      </rPr>
      <t>)</t>
    </r>
  </si>
  <si>
    <t>Upgrades, and Repair and Maintenance:</t>
  </si>
  <si>
    <t>SledgeLaw</t>
  </si>
  <si>
    <t>Election Services</t>
  </si>
  <si>
    <t>III.   NON-CASH DISBURSEMENTS</t>
  </si>
  <si>
    <t>IV.   PROJECTED POSITION</t>
  </si>
  <si>
    <r>
      <t>Actual Authorized Pumpage Revenue</t>
    </r>
    <r>
      <rPr>
        <sz val="10"/>
        <rFont val="Times New Roman"/>
        <family val="1"/>
      </rPr>
      <t xml:space="preserve"> </t>
    </r>
    <r>
      <rPr>
        <sz val="8"/>
        <rFont val="Times New Roman"/>
        <family val="1"/>
      </rPr>
      <t>(17¢ per 1,000 gallons)</t>
    </r>
  </si>
  <si>
    <t>Actual Authorized Pumpage Revenue (44¢ per 1,000 gallons)</t>
  </si>
  <si>
    <t>Ameritas</t>
  </si>
  <si>
    <t>Legal - General Services, and Special Services</t>
  </si>
  <si>
    <t xml:space="preserve">All Savers and SISlink </t>
  </si>
  <si>
    <t xml:space="preserve">Contracted Support </t>
  </si>
  <si>
    <t>25% of All Savers premium, District-paid</t>
  </si>
  <si>
    <t>Montemayor</t>
  </si>
  <si>
    <t>Zavala</t>
  </si>
  <si>
    <t>9000 Legislative Cap</t>
  </si>
  <si>
    <t>Actual Authorized Agriculture Pumpage Revenue ($1.00/acre-foot)</t>
  </si>
  <si>
    <t>Administrative Fees - Permit Application and Development</t>
  </si>
  <si>
    <t xml:space="preserve">           Total Non-Cash Disbursements</t>
  </si>
  <si>
    <t xml:space="preserve">Total District Expenditures </t>
  </si>
  <si>
    <t>Total District Revenue</t>
  </si>
  <si>
    <t xml:space="preserve">Current Net Gain / (Loss)                                           </t>
  </si>
  <si>
    <t>TOTAL PROJECTED EXPENSES</t>
  </si>
  <si>
    <t>Accrued Benefits Payable (Earned Vacation and Nonexempt Comp)</t>
  </si>
  <si>
    <t>Organizational / Staff Professional Dues and Memberships</t>
  </si>
  <si>
    <t xml:space="preserve">     Total Budgeted Permitted Pumpage with Agriculture</t>
  </si>
  <si>
    <t>Bank and Payroll Processing Fees (Miscellaneous)</t>
  </si>
  <si>
    <t>Integritek</t>
  </si>
  <si>
    <t>Advertising and Public Notices</t>
  </si>
  <si>
    <t>Aquifer Science Team:</t>
  </si>
  <si>
    <t>Education and Outreach Team:</t>
  </si>
  <si>
    <t>Regulatory Compliance Team:</t>
  </si>
  <si>
    <t>General Management  &amp; Administrative Team:</t>
  </si>
  <si>
    <r>
      <t xml:space="preserve">     Total Projected Permitting Revenue</t>
    </r>
    <r>
      <rPr>
        <b/>
        <sz val="8"/>
        <rFont val="Times New Roman"/>
        <family val="1"/>
      </rPr>
      <t xml:space="preserve"> </t>
    </r>
    <r>
      <rPr>
        <b/>
        <sz val="10"/>
        <rFont val="Times New Roman"/>
        <family val="1"/>
      </rPr>
      <t>less Agriculture</t>
    </r>
  </si>
  <si>
    <t>Additional Administrative  Expenses</t>
  </si>
  <si>
    <t>F.</t>
  </si>
  <si>
    <t>Hays County Jacobs Well Trinity Aquifer Studies</t>
  </si>
  <si>
    <t>HTGCD Jacobs Well Trinity Aquifer Studies</t>
  </si>
  <si>
    <t>400,000,000 gallons</t>
  </si>
  <si>
    <t>Employment Taxes and Benefits</t>
  </si>
  <si>
    <t>Group Insurance</t>
  </si>
  <si>
    <t xml:space="preserve">Employment Taxes and Benefits, and Group Insurance </t>
  </si>
  <si>
    <t xml:space="preserve">     Total Actual Authorized Pumpage/Production Fees</t>
  </si>
  <si>
    <t>Production Fees, and Water Use Fee:</t>
  </si>
  <si>
    <t>Water Use Fee  - City of Austin Assessment</t>
  </si>
  <si>
    <t>Texas Workforce Commission Unemployment Taxes</t>
  </si>
  <si>
    <t xml:space="preserve">TML </t>
  </si>
  <si>
    <r>
      <t>Dental Insurance</t>
    </r>
    <r>
      <rPr>
        <sz val="10"/>
        <rFont val="Times New Roman"/>
        <family val="1"/>
      </rPr>
      <t xml:space="preserve"> (Employee only)</t>
    </r>
  </si>
  <si>
    <t>Notes</t>
  </si>
  <si>
    <t>actual number in October</t>
  </si>
  <si>
    <t>Furniture</t>
  </si>
  <si>
    <t>Renewal in February</t>
  </si>
  <si>
    <t>Renewal in September</t>
  </si>
  <si>
    <t>Renewal in January</t>
  </si>
  <si>
    <t xml:space="preserve">Interns </t>
  </si>
  <si>
    <t>2015- $4790, 2016- $4000, 2017- $5500, 2018- $5700, 2019- $5434</t>
  </si>
  <si>
    <t>2015- $10376, 2016- $10041, 2017- $8884, 2018- $10512, 2019- $$9538 (w/983 furniture)</t>
  </si>
  <si>
    <t xml:space="preserve">2016- $10,248   2018- $4455; both election years.   </t>
  </si>
  <si>
    <t>This includes $14-15000 for Intera SOAH EP contract support (per current contract).   2015- $86021, 2016- $114087, 2017- $100998, 2018-$127645, 2019- $169793, 2020 to date $84279</t>
  </si>
  <si>
    <t>Bickerstaff (Intera,Vay, Sledge)</t>
  </si>
  <si>
    <t>Annual fees for ESRI, MS Office 365, anti-virus, website license.</t>
  </si>
  <si>
    <t xml:space="preserve">Website and Database </t>
  </si>
  <si>
    <t>Analyses of monitor well water (Jacob's Well) and others</t>
  </si>
  <si>
    <t>USGS $8,000; modeling support $10,000; geochemist support $3,000; analytical modeling support $2,000</t>
  </si>
  <si>
    <t>Well logging $1200, rock sample analyses $800</t>
  </si>
  <si>
    <t xml:space="preserve">Project investigations, routine inspections and sampling,  geophysical logs </t>
  </si>
  <si>
    <t>Equipment, tools, reference books, field gear. Possible Horiba maintenance</t>
  </si>
  <si>
    <t>TWCA, Water Law, Conservation Conferences, Land and Water Conservation, ASR/DeSal, AWWA, TAGD, Well Driller Assoc, HCA</t>
  </si>
  <si>
    <t xml:space="preserve">          Aquifer Science Team (3 @ 1500/ea = 4500)</t>
  </si>
  <si>
    <t xml:space="preserve">          Regulatory Compliance Team (3 @ 1500/ea = 4500)</t>
  </si>
  <si>
    <t xml:space="preserve">          Education Team (1 @ 1500)</t>
  </si>
  <si>
    <t>Joe Vickers consults ($1000),  Mopac Inspections ($1500),  mitigation policy support ($2000), ASR review support ($3000), Sustainable Yield/Stakeholder/Moderator ($4500)</t>
  </si>
  <si>
    <t xml:space="preserve">     General Fund - Hays County Jacobs Well Trinity Aquifer Studies</t>
  </si>
  <si>
    <t xml:space="preserve">     General Fund - HTGCD Jacobs Well Trinity Aquifer Studies</t>
  </si>
  <si>
    <t>$108,500 City of Kyle and $15,500 Monarch Utilities</t>
  </si>
  <si>
    <t>General Fund Only.  Exceeded this in FY 2020, however interest rates are dropping.</t>
  </si>
  <si>
    <t>Tends to be a necessary expense for unforeseeable reasons.</t>
  </si>
  <si>
    <t>We always use current year's number (most recent number); attached to annual audit journal entry</t>
  </si>
  <si>
    <t xml:space="preserve">Attached to eligible participants' salaries. </t>
  </si>
  <si>
    <t xml:space="preserve">          General Mgmt and Administrative Team (4 @ 1500/ea = 6000)</t>
  </si>
  <si>
    <t>Logo Apparel /Equipment</t>
  </si>
  <si>
    <t>Projects and Services</t>
  </si>
  <si>
    <t>Smartphone 12@600=7200, IntegriTALK @ 450=5400, Spectrum @150=1800</t>
  </si>
  <si>
    <t xml:space="preserve">Transfers </t>
  </si>
  <si>
    <r>
      <t>Project Funds</t>
    </r>
    <r>
      <rPr>
        <b/>
        <sz val="9"/>
        <rFont val="Times New Roman"/>
        <family val="1"/>
      </rPr>
      <t xml:space="preserve"> (Previously Received in 2020)</t>
    </r>
  </si>
  <si>
    <t>Not able to complete projects within initial timing due to COVID-19; project funds received in 2020 but majority of expenses not expected until FY 2021.</t>
  </si>
  <si>
    <r>
      <t>Contingency Fund</t>
    </r>
    <r>
      <rPr>
        <sz val="10"/>
        <rFont val="Times New Roman"/>
        <family val="1"/>
      </rPr>
      <t xml:space="preserve">  </t>
    </r>
  </si>
  <si>
    <t>There is a legislatively-mandated 1M cap.</t>
  </si>
  <si>
    <t>May include 2 new employee computers per year (the District had an upgrade program).  In the past has covered a plotter, backup power supplies, RAM, servers, etc.  2015- $5620, 2016- $9643, 2017- $6928, 2018- $6064, 2019- $7550.  This budget was reduced significantly.</t>
  </si>
  <si>
    <t>Forecast possible health insurance premium including any new dependents.</t>
  </si>
  <si>
    <t>Some possibilities:  Adobe Illustrator Level 2 Skills (3 Days, $1,195), Adobe InDesign Level 1 Skills (2 Days, $795), Word Press Level 2 (2 Days, $895), Word Press Level 2 (2 Days, $895)</t>
  </si>
  <si>
    <t>Some possibilities:  Justin- GSA Annual Meeting (Montreal) $1,855 or GSA South-central Section (Missouri) $1,600; Brian H.- USGS Karst Interest Group (Nashville) $1,350 or Sinkhole Conference (San Juan) $1,600; Brian S.- EuroKarst (Malaga, Spain) $1,500.</t>
  </si>
  <si>
    <t>Previously donated to our camp program that was cancelled due to pandemic.  The expense side has been added to the EDU team budget.</t>
  </si>
  <si>
    <t>Applying new plan package  IntegritekONE" to full year @1450/month (it was prorated in 2020).</t>
  </si>
  <si>
    <t xml:space="preserve"> A/C repairs in summer are common.</t>
  </si>
  <si>
    <t>Records Management, Vendor Management-type conferences/classes; any administrive-relevant training</t>
  </si>
  <si>
    <t>Annual permit fee is $50/year/permit.  This increase is from  new permittees.</t>
  </si>
  <si>
    <r>
      <rPr>
        <sz val="12"/>
        <rFont val="Times New Roman"/>
        <family val="1"/>
      </rPr>
      <t xml:space="preserve">Pending Permit Increases </t>
    </r>
    <r>
      <rPr>
        <sz val="11"/>
        <rFont val="Times New Roman"/>
        <family val="1"/>
      </rPr>
      <t>(@ 17¢ per 1,000 gallons)</t>
    </r>
  </si>
  <si>
    <t>This reduction is directly connected to the Pending Permit Increases above (as allowed by statute) to protect the budget from including revenue that  may or may not actually be realized.  The above number needs to be included in the Total Projected Permitting Revenue, for the CoA/AWU calculation.</t>
  </si>
  <si>
    <t>Includes Needmore annual $2500 mitigation fee.</t>
  </si>
  <si>
    <t>Now includes conference calls, Zoom videoconferencing, et al.</t>
  </si>
  <si>
    <t xml:space="preserve">2015- $1837, 2016- $3361, 2017- $2002, 2018- $2430, 2019- $1777, 2020 to date $1000 </t>
  </si>
  <si>
    <t>To discuss possibly reinstating this annual transfer policy.  This transfer was done every year as part of the budget process but was suspended when we started borrowing from the Contingency Fund (didn’t make sense  for example, to put in 5000 but take out 43000.)</t>
  </si>
  <si>
    <t>Letterhead, envelopes, business cards, service awards/plaques,  accounts payable checks and payroll checks, tax reporting forms (1099s and W-2s), notary stamps, signature stamps, holiday cards,etc.</t>
  </si>
  <si>
    <t>2015- $10500, 2016- $13000, 2017- $8246, 2018- $8547, 2019- $9484.  Colored copies are invoiced quarterly and range from $130 to $1300; unpredictable.</t>
  </si>
  <si>
    <t xml:space="preserve">2015- $6475, 2016- $3900, 2017- $7389, 2018- $5243, 2019- $6153, 2020 to date $2400, very low (one less vehicle AND less usage March 2020 - present). </t>
  </si>
  <si>
    <t>Janitorial 3200, Lawn 1600, Dumpster trash/recycling 6000, Security Alarm System 520</t>
  </si>
  <si>
    <t>Changes every year in March, retroactive to January 1</t>
  </si>
  <si>
    <t>This decrease is due to one less FTE (Education position) and one less temporary FTE (LC with Travis County ILA project that will be completed).</t>
  </si>
  <si>
    <t xml:space="preserve">Directors approved to reduce by 5k last year (maximum legislative cap is 45,000). </t>
  </si>
  <si>
    <t>This formula is 7.65% of the salaries' total directly above (908,061 x 7.65%).  This decrease is due to one less FTE (Education position) and one less temporary FTE (LC with Travis County ILA project that will be completed).</t>
  </si>
  <si>
    <t>Renewal in February and November, AllSavers (health insurance) and SISLink (Gap insurance to cover deductible),  respectively.</t>
  </si>
  <si>
    <r>
      <t xml:space="preserve">Life Insurance </t>
    </r>
    <r>
      <rPr>
        <sz val="10"/>
        <rFont val="Times New Roman"/>
        <family val="1"/>
      </rPr>
      <t>(Employee only)</t>
    </r>
  </si>
  <si>
    <r>
      <t>Vision Insurance</t>
    </r>
    <r>
      <rPr>
        <sz val="10"/>
        <rFont val="Times New Roman"/>
        <family val="1"/>
      </rPr>
      <t xml:space="preserve"> (Employee only)</t>
    </r>
  </si>
  <si>
    <t>Estimated Healthcare Cost Increase</t>
  </si>
  <si>
    <t>Need to renew contract - terms at 8.31.2020</t>
  </si>
  <si>
    <t>There are three directors up for re-election this November:  Precinct 1 - Mary Stone, Precinct 3 - Blake Dorsett, Precinct 4 - Robert D Larsen, Ph.D.   If we have an actual Election, this may increase significantly, depending upon how many directors run opposed.</t>
  </si>
  <si>
    <t>Annual maintenance for District web-site, and also the District database.  This is usually included in the budget each year, but was removed last year due to budget restrictions.</t>
  </si>
  <si>
    <t>Pressure transducers $3,000; hardware/tools $1,000; maintenance $1,000; lab equipment/materials $1,000; Wellintel/InSitu subscriptions $1,500. (Reduced by $1000 due to atlas sponsorship in 2020.)</t>
  </si>
  <si>
    <t>Reduction due to completion of Travis County ILA project.</t>
  </si>
  <si>
    <t>District Website (Repairs and Maintenance)</t>
  </si>
  <si>
    <t>Media $2000, Public Programs/Events $4600 (G2G-500,  Teacher Kickstart-200, Well Water Checkup-1200, Cave Fest-1500, Rainwater Revival-1200), Scholarships-3500 (1000 camp donation received in 2020.</t>
  </si>
  <si>
    <t>CTWEN-500, SBCA Explorers Guide-2000, Tools/Software and Training-3000 (Adobe-350, Canva Pro-120, iContact-700).</t>
  </si>
  <si>
    <t>GIS, Communication Planning, Harassment Training, Communication Leadership Training.</t>
  </si>
  <si>
    <t>Moved logo gear out of EDU.</t>
  </si>
  <si>
    <t xml:space="preserve">Projects </t>
  </si>
  <si>
    <t>CURRENTLY BUDGETING HAYS COUNTY PROJECT DIRECTLY ABOVE AT  -0- (AND ALSO SHOWING -0- ON THE EXPENSE SIDE IN PROJECTS ON LAST PAGE OF THIS BUDGET).   SHOULD HAVE  A -0- NET EFFECT TO THE BUDGET.  HOWEVER, PROJECT FUNDS HAVE ALREADY BEEN RECEIVED BUT EXPENSES ARENT EXPECTED UNTIL 2021.  REQUIRES FURTHER DISCUSSION, AND A POSSIBLE AMENDMENT IN AUGUST.</t>
  </si>
  <si>
    <t>Income received in 2020.  See Project Funds Previously Received in the Income section on page 1 of this budget.</t>
  </si>
  <si>
    <t>Decrease mainly due to projects, salaries.</t>
  </si>
  <si>
    <t>Previously received income but project expenses affected by the pandemic.</t>
  </si>
  <si>
    <t xml:space="preserve">Added administration back in; was removed for 2020 due to budget deficit.   This line item is flexible and depends upon GM approval.  </t>
  </si>
  <si>
    <t>RegComp intern, as previously discussed and Board- approved in November/ December 2019.  AqSci intern plans - none to date.</t>
  </si>
  <si>
    <t>New category that began in 2020.  Added windfall from preliminary version into this category.</t>
  </si>
  <si>
    <t xml:space="preserve"> Budgeted Permitted Pumpage 4,183,365,861 Gallons</t>
  </si>
  <si>
    <t xml:space="preserve">Pumpage analysis as of  6.18.2020 (2 projected  new 2021 permits:  Hays County 100,000 gallons for $17 annually; and EP 912,500,000 gallons for $155,125 annually.  </t>
  </si>
  <si>
    <t>As of 5.31.2020.</t>
  </si>
  <si>
    <t>From pumpage analysis forecast.</t>
  </si>
  <si>
    <t>On 5.14.20 Board approved waiting to include this number towards the end of 2021 when we know what that number will be, and then we will do an amendment.  Should be a -0- net effect.</t>
  </si>
  <si>
    <t>Informative only - does not get reflected in budget numbers or P&amp;Ls; only in the balance sheet.</t>
  </si>
  <si>
    <t>FY 2021 INITIAL BUDGET</t>
  </si>
  <si>
    <t>As of 5.31.2020</t>
  </si>
  <si>
    <t xml:space="preserve">     Total Production Fees, and Water Use Fee</t>
  </si>
  <si>
    <t xml:space="preserve">     Total Other Fees</t>
  </si>
  <si>
    <t xml:space="preserve">     Total Other Income</t>
  </si>
  <si>
    <t xml:space="preserve">     General Fund - Scholarship Donations Received</t>
  </si>
  <si>
    <r>
      <t xml:space="preserve">     Total Project Funds </t>
    </r>
    <r>
      <rPr>
        <b/>
        <sz val="9"/>
        <rFont val="Times New Roman"/>
        <family val="1"/>
      </rPr>
      <t>(Previously Received in 2020)</t>
    </r>
  </si>
  <si>
    <t xml:space="preserve">     Total Transfers</t>
  </si>
  <si>
    <t xml:space="preserve">     Fleet Maintenance / Repair</t>
  </si>
  <si>
    <t xml:space="preserve">     Office Complex Maintenance / Offices / Lawn </t>
  </si>
  <si>
    <t xml:space="preserve">     Facilities General Repair &amp; Maintenance</t>
  </si>
  <si>
    <t xml:space="preserve">     Postage Meter Lease</t>
  </si>
  <si>
    <t xml:space="preserve">     Copier Lease and Maintenance</t>
  </si>
  <si>
    <t xml:space="preserve">     Total Operational Expenses</t>
  </si>
  <si>
    <t xml:space="preserve">     Total Salaries and Wages </t>
  </si>
  <si>
    <t xml:space="preserve">     Total Employment Taxes and Benefits</t>
  </si>
  <si>
    <t xml:space="preserve">     Total Group Insurance</t>
  </si>
  <si>
    <t xml:space="preserve">     Total Professional Services</t>
  </si>
  <si>
    <t xml:space="preserve">     Total  Aquifer Science Team </t>
  </si>
  <si>
    <t xml:space="preserve">     Total Education and Outreach Team </t>
  </si>
  <si>
    <t xml:space="preserve">     Total Regulatory Compliance Team </t>
  </si>
  <si>
    <t xml:space="preserve">     Total General Management &amp; Administrative Team </t>
  </si>
  <si>
    <t xml:space="preserve">     Total Teams Expenditures</t>
  </si>
  <si>
    <t xml:space="preserve">     Total  Projects </t>
  </si>
  <si>
    <t xml:space="preserve">     Transfer Out (from General Fund to Contingency Fund) </t>
  </si>
  <si>
    <t xml:space="preserve">      Total Employment Taxes and Benefits, and Group Insurance </t>
  </si>
  <si>
    <t>Travis, Hays, and Caldwell Counties</t>
  </si>
  <si>
    <t>Phone/Internet</t>
  </si>
  <si>
    <t xml:space="preserve">1.6% in 2020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</si>
</sst>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quot;$&quot;#,##0.0_);\(&quot;$&quot;#,##0.0\)"/>
    <numFmt numFmtId="169" formatCode="0.0"/>
    <numFmt numFmtId="170" formatCode="_(&quot;$&quot;* #,##0.0_);_(&quot;$&quot;* \(#,##0.0\);_(&quot;$&quot;* &quot;-&quot;??_);_(@_)"/>
    <numFmt numFmtId="171" formatCode="_(&quot;$&quot;* #,##0_);_(&quot;$&quot;* \(#,##0\);_(&quot;$&quot;* &quot;-&quot;??_);_(@_)"/>
    <numFmt numFmtId="172" formatCode="_(* #,##0.0_);_(* \(#,##0.0\);_(* &quot;-&quot;??_);_(@_)"/>
    <numFmt numFmtId="173" formatCode="_(* #,##0_);_(* \(#,##0\);_(* &quot;-&quot;??_);_(@_)"/>
    <numFmt numFmtId="174" formatCode="#,##0.0"/>
    <numFmt numFmtId="175" formatCode="&quot;$&quot;#,##0.0_);[Red]\(&quot;$&quot;#,##0.0\)"/>
    <numFmt numFmtId="176" formatCode="mmmm\ d\,\ yyyy"/>
    <numFmt numFmtId="177" formatCode="#,##0.000"/>
    <numFmt numFmtId="178" formatCode="#,##0.0000"/>
    <numFmt numFmtId="179" formatCode="&quot;$&quot;#,##0"/>
    <numFmt numFmtId="180" formatCode="&quot;$&quot;#,##0.00"/>
    <numFmt numFmtId="181" formatCode="&quot;$&quot;#,##0.0"/>
    <numFmt numFmtId="182" formatCode="#,##0;[Red]#,##0"/>
    <numFmt numFmtId="183" formatCode="&quot;$&quot;#,##0.00;[Red]&quot;$&quot;#,##0.00"/>
    <numFmt numFmtId="184" formatCode="&quot;$&quot;#,##0;[Red]&quot;$&quot;#,##0"/>
    <numFmt numFmtId="185" formatCode="#,##0.00;[Red]#,##0.00"/>
    <numFmt numFmtId="186" formatCode="00000"/>
    <numFmt numFmtId="187" formatCode="#,##0.0_);\(#,##0.0\)"/>
    <numFmt numFmtId="188" formatCode="_(&quot;$&quot;* #,##0.0000_);_(&quot;$&quot;* \(#,##0.0000\);_(&quot;$&quot;* &quot;-&quot;????_);_(@_)"/>
    <numFmt numFmtId="189" formatCode="_(&quot;$&quot;* #,##0.000_);_(&quot;$&quot;* \(#,##0.000\);_(&quot;$&quot;* &quot;-&quot;???_);_(@_)"/>
    <numFmt numFmtId="190" formatCode="mmmm\-yy"/>
    <numFmt numFmtId="191" formatCode="mm/dd/yy"/>
    <numFmt numFmtId="192" formatCode="&quot;$&quot;#,##0.0000"/>
    <numFmt numFmtId="193" formatCode="0.00_);\(0.00\)"/>
    <numFmt numFmtId="194" formatCode="0_);\(0\)"/>
    <numFmt numFmtId="195" formatCode="&quot;Yes&quot;;&quot;Yes&quot;;&quot;No&quot;"/>
    <numFmt numFmtId="196" formatCode="&quot;True&quot;;&quot;True&quot;;&quot;False&quot;"/>
    <numFmt numFmtId="197" formatCode="&quot;On&quot;;&quot;On&quot;;&quot;Off&quot;"/>
    <numFmt numFmtId="198" formatCode="[$€-2]\ #,##0.00_);[Red]\([$€-2]\ #,##0.00\)"/>
    <numFmt numFmtId="199" formatCode="0_);[Red]\(0\)"/>
    <numFmt numFmtId="200" formatCode="&quot;$&quot;#,##0.000"/>
    <numFmt numFmtId="201" formatCode="0.00_);[Red]\(0.00\)"/>
    <numFmt numFmtId="202" formatCode="[$-409]dddd\,\ mmmm\ dd\,\ yyyy"/>
    <numFmt numFmtId="203" formatCode="[$-409]mmmm\ d\,\ yyyy;@"/>
  </numFmts>
  <fonts count="70">
    <font>
      <sz val="10"/>
      <name val="Geneva"/>
      <family val="0"/>
    </font>
    <font>
      <b/>
      <sz val="10"/>
      <name val="Geneva"/>
      <family val="0"/>
    </font>
    <font>
      <i/>
      <sz val="10"/>
      <name val="Geneva"/>
      <family val="0"/>
    </font>
    <font>
      <b/>
      <i/>
      <sz val="10"/>
      <name val="Geneva"/>
      <family val="0"/>
    </font>
    <font>
      <b/>
      <sz val="10"/>
      <name val="Times New Roman"/>
      <family val="1"/>
    </font>
    <font>
      <sz val="10"/>
      <name val="Arial"/>
      <family val="2"/>
    </font>
    <font>
      <sz val="10"/>
      <name val="Times New Roman"/>
      <family val="1"/>
    </font>
    <font>
      <u val="single"/>
      <sz val="7.5"/>
      <color indexed="12"/>
      <name val="Geneva"/>
      <family val="0"/>
    </font>
    <font>
      <u val="single"/>
      <sz val="7.5"/>
      <color indexed="36"/>
      <name val="Geneva"/>
      <family val="0"/>
    </font>
    <font>
      <sz val="8"/>
      <name val="Times New Roman"/>
      <family val="1"/>
    </font>
    <font>
      <sz val="12"/>
      <name val="Times New Roman"/>
      <family val="1"/>
    </font>
    <font>
      <b/>
      <sz val="12"/>
      <name val="Times New Roman"/>
      <family val="1"/>
    </font>
    <font>
      <b/>
      <sz val="14"/>
      <name val="Times New Roman"/>
      <family val="1"/>
    </font>
    <font>
      <b/>
      <sz val="8"/>
      <name val="Times New Roman"/>
      <family val="1"/>
    </font>
    <font>
      <sz val="11"/>
      <name val="Times New Roman"/>
      <family val="1"/>
    </font>
    <font>
      <sz val="16"/>
      <name val="Geneva"/>
      <family val="0"/>
    </font>
    <font>
      <b/>
      <sz val="16"/>
      <name val="Times New Roman"/>
      <family val="1"/>
    </font>
    <font>
      <b/>
      <sz val="9"/>
      <name val="Times New Roman"/>
      <family val="1"/>
    </font>
    <font>
      <sz val="11"/>
      <name val="Geneva"/>
      <family val="0"/>
    </font>
    <font>
      <b/>
      <sz val="11"/>
      <name val="Times New Roman"/>
      <family val="1"/>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Times New Roman"/>
      <family val="1"/>
    </font>
    <font>
      <sz val="10"/>
      <color indexed="10"/>
      <name val="Times New Roman"/>
      <family val="1"/>
    </font>
    <font>
      <b/>
      <sz val="12"/>
      <color indexed="10"/>
      <name val="Times New Roman"/>
      <family val="1"/>
    </font>
    <font>
      <b/>
      <sz val="10"/>
      <color indexed="10"/>
      <name val="Times New Roman"/>
      <family val="1"/>
    </font>
    <font>
      <sz val="10"/>
      <color indexed="10"/>
      <name val="Geneva"/>
      <family val="0"/>
    </font>
    <font>
      <sz val="8"/>
      <color indexed="10"/>
      <name val="Times New Roman"/>
      <family val="1"/>
    </font>
    <font>
      <b/>
      <sz val="14"/>
      <color indexed="10"/>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0"/>
      <color rgb="FFFF0000"/>
      <name val="Times New Roman"/>
      <family val="1"/>
    </font>
    <font>
      <b/>
      <sz val="12"/>
      <color rgb="FFFF0000"/>
      <name val="Times New Roman"/>
      <family val="1"/>
    </font>
    <font>
      <b/>
      <sz val="10"/>
      <color rgb="FFFF0000"/>
      <name val="Times New Roman"/>
      <family val="1"/>
    </font>
    <font>
      <sz val="10"/>
      <color rgb="FFFF0000"/>
      <name val="Geneva"/>
      <family val="0"/>
    </font>
    <font>
      <sz val="8"/>
      <color rgb="FFFF0000"/>
      <name val="Times New Roman"/>
      <family val="1"/>
    </font>
    <font>
      <b/>
      <sz val="14"/>
      <color rgb="FFFF0000"/>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 fontId="0" fillId="0" borderId="0" applyFont="0" applyFill="0" applyBorder="0" applyAlignment="0" applyProtection="0"/>
    <xf numFmtId="41" fontId="5" fillId="0" borderId="0" applyFont="0" applyFill="0" applyBorder="0" applyAlignment="0" applyProtection="0"/>
    <xf numFmtId="8" fontId="0" fillId="0" borderId="0" applyFont="0" applyFill="0" applyBorder="0" applyAlignment="0" applyProtection="0"/>
    <xf numFmtId="42" fontId="5"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9">
    <xf numFmtId="0" fontId="0" fillId="0" borderId="0" xfId="0" applyAlignment="1">
      <alignment/>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2"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vertical="center" wrapText="1"/>
      <protection locked="0"/>
    </xf>
    <xf numFmtId="169" fontId="63" fillId="0" borderId="0" xfId="0" applyNumberFormat="1" applyFont="1" applyFill="1" applyBorder="1" applyAlignment="1" applyProtection="1">
      <alignment horizontal="center" vertical="center"/>
      <protection locked="0"/>
    </xf>
    <xf numFmtId="44" fontId="63" fillId="0" borderId="0" xfId="0" applyNumberFormat="1" applyFont="1" applyFill="1" applyBorder="1" applyAlignment="1" applyProtection="1">
      <alignment horizontal="center" vertical="center" wrapText="1" shrinkToFit="1"/>
      <protection locked="0"/>
    </xf>
    <xf numFmtId="179" fontId="62" fillId="0" borderId="0" xfId="0" applyNumberFormat="1"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0" borderId="0" xfId="0" applyFont="1" applyFill="1" applyBorder="1" applyAlignment="1" applyProtection="1">
      <alignment horizontal="center" vertical="center" wrapText="1"/>
      <protection locked="0"/>
    </xf>
    <xf numFmtId="0" fontId="66" fillId="0" borderId="0" xfId="0" applyFont="1" applyAlignment="1">
      <alignment/>
    </xf>
    <xf numFmtId="179" fontId="66" fillId="0" borderId="0" xfId="0" applyNumberFormat="1" applyFont="1" applyAlignment="1">
      <alignment/>
    </xf>
    <xf numFmtId="0" fontId="65" fillId="0" borderId="0" xfId="0" applyFont="1" applyBorder="1" applyAlignment="1">
      <alignment horizontal="center"/>
    </xf>
    <xf numFmtId="0" fontId="63" fillId="0" borderId="0" xfId="0" applyFont="1" applyBorder="1" applyAlignment="1">
      <alignment/>
    </xf>
    <xf numFmtId="0" fontId="65" fillId="0" borderId="0" xfId="0" applyFont="1" applyBorder="1" applyAlignment="1">
      <alignment/>
    </xf>
    <xf numFmtId="179" fontId="63" fillId="0" borderId="0" xfId="0" applyNumberFormat="1" applyFont="1" applyBorder="1" applyAlignment="1">
      <alignment/>
    </xf>
    <xf numFmtId="10" fontId="65" fillId="0" borderId="0" xfId="0" applyNumberFormat="1" applyFont="1" applyBorder="1" applyAlignment="1">
      <alignment/>
    </xf>
    <xf numFmtId="3" fontId="65" fillId="0" borderId="0" xfId="0" applyNumberFormat="1" applyFont="1" applyBorder="1" applyAlignment="1">
      <alignment/>
    </xf>
    <xf numFmtId="0" fontId="66" fillId="0" borderId="0" xfId="0" applyFont="1" applyBorder="1" applyAlignment="1">
      <alignment/>
    </xf>
    <xf numFmtId="179" fontId="6" fillId="0" borderId="0" xfId="0" applyNumberFormat="1" applyFont="1" applyFill="1" applyBorder="1" applyAlignment="1" applyProtection="1">
      <alignment vertical="center"/>
      <protection locked="0"/>
    </xf>
    <xf numFmtId="0" fontId="4" fillId="0" borderId="0" xfId="0" applyFont="1" applyBorder="1" applyAlignment="1">
      <alignment horizontal="center"/>
    </xf>
    <xf numFmtId="0" fontId="6" fillId="0" borderId="0" xfId="0" applyFont="1" applyBorder="1" applyAlignment="1">
      <alignment/>
    </xf>
    <xf numFmtId="0" fontId="4" fillId="0" borderId="0" xfId="0" applyFont="1" applyBorder="1" applyAlignment="1">
      <alignment/>
    </xf>
    <xf numFmtId="179" fontId="6" fillId="0" borderId="0" xfId="0" applyNumberFormat="1" applyFont="1" applyBorder="1" applyAlignment="1">
      <alignment/>
    </xf>
    <xf numFmtId="10" fontId="6" fillId="0" borderId="0" xfId="0" applyNumberFormat="1" applyFont="1" applyBorder="1" applyAlignment="1">
      <alignment/>
    </xf>
    <xf numFmtId="0" fontId="0" fillId="0" borderId="0" xfId="0" applyFont="1" applyAlignment="1">
      <alignment/>
    </xf>
    <xf numFmtId="10" fontId="4" fillId="0" borderId="10" xfId="0" applyNumberFormat="1" applyFont="1" applyBorder="1" applyAlignment="1">
      <alignment horizontal="center"/>
    </xf>
    <xf numFmtId="0" fontId="4" fillId="0" borderId="10" xfId="0" applyFont="1" applyBorder="1" applyAlignment="1">
      <alignment horizontal="center"/>
    </xf>
    <xf numFmtId="179" fontId="6" fillId="0" borderId="0" xfId="0" applyNumberFormat="1" applyFont="1" applyAlignment="1">
      <alignment/>
    </xf>
    <xf numFmtId="10" fontId="6" fillId="0" borderId="0" xfId="0" applyNumberFormat="1" applyFont="1" applyAlignment="1">
      <alignment/>
    </xf>
    <xf numFmtId="0" fontId="4" fillId="0" borderId="0" xfId="0" applyFont="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3" fontId="4" fillId="0" borderId="0" xfId="0" applyNumberFormat="1" applyFont="1" applyBorder="1" applyAlignment="1">
      <alignment horizontal="left"/>
    </xf>
    <xf numFmtId="0" fontId="0" fillId="0" borderId="0" xfId="0" applyFont="1" applyBorder="1" applyAlignment="1">
      <alignment/>
    </xf>
    <xf numFmtId="10" fontId="4" fillId="0" borderId="0" xfId="0" applyNumberFormat="1" applyFont="1" applyAlignment="1">
      <alignment/>
    </xf>
    <xf numFmtId="3" fontId="4" fillId="0" borderId="0" xfId="0" applyNumberFormat="1" applyFont="1" applyAlignment="1">
      <alignment/>
    </xf>
    <xf numFmtId="6" fontId="6" fillId="0" borderId="14" xfId="44" applyNumberFormat="1" applyFont="1" applyBorder="1" applyAlignment="1">
      <alignment/>
    </xf>
    <xf numFmtId="0" fontId="6" fillId="0" borderId="0" xfId="0" applyFont="1" applyAlignment="1">
      <alignment/>
    </xf>
    <xf numFmtId="179" fontId="4" fillId="0" borderId="0" xfId="0" applyNumberFormat="1" applyFont="1" applyBorder="1" applyAlignment="1">
      <alignment/>
    </xf>
    <xf numFmtId="179" fontId="6" fillId="0" borderId="0" xfId="0" applyNumberFormat="1" applyFont="1" applyAlignment="1">
      <alignment horizontal="right"/>
    </xf>
    <xf numFmtId="179" fontId="0" fillId="0" borderId="0" xfId="0" applyNumberFormat="1" applyFont="1" applyAlignment="1">
      <alignment/>
    </xf>
    <xf numFmtId="44" fontId="67" fillId="0" borderId="0" xfId="0" applyNumberFormat="1" applyFont="1" applyFill="1" applyBorder="1" applyAlignment="1" applyProtection="1">
      <alignment horizontal="center" vertical="center" wrapText="1"/>
      <protection locked="0"/>
    </xf>
    <xf numFmtId="179" fontId="10" fillId="0" borderId="15" xfId="0" applyNumberFormat="1" applyFont="1" applyFill="1" applyBorder="1" applyAlignment="1" applyProtection="1">
      <alignment horizontal="right" vertical="center"/>
      <protection locked="0"/>
    </xf>
    <xf numFmtId="179" fontId="64" fillId="0" borderId="16" xfId="0" applyNumberFormat="1" applyFont="1" applyFill="1" applyBorder="1" applyAlignment="1" applyProtection="1">
      <alignment horizontal="right" vertical="center"/>
      <protection locked="0"/>
    </xf>
    <xf numFmtId="179" fontId="11" fillId="0" borderId="16" xfId="0" applyNumberFormat="1" applyFont="1" applyFill="1" applyBorder="1" applyAlignment="1" applyProtection="1" quotePrefix="1">
      <alignment horizontal="right" vertical="center"/>
      <protection locked="0"/>
    </xf>
    <xf numFmtId="179" fontId="64" fillId="0" borderId="16" xfId="0" applyNumberFormat="1" applyFont="1" applyFill="1" applyBorder="1" applyAlignment="1" applyProtection="1" quotePrefix="1">
      <alignment horizontal="right" vertical="center"/>
      <protection locked="0"/>
    </xf>
    <xf numFmtId="179" fontId="10" fillId="0" borderId="16" xfId="0" applyNumberFormat="1" applyFont="1" applyFill="1" applyBorder="1" applyAlignment="1" applyProtection="1" quotePrefix="1">
      <alignment horizontal="right" vertical="center"/>
      <protection locked="0"/>
    </xf>
    <xf numFmtId="179" fontId="10" fillId="0" borderId="16" xfId="0" applyNumberFormat="1" applyFont="1" applyFill="1" applyBorder="1" applyAlignment="1" applyProtection="1">
      <alignment horizontal="right" vertical="center"/>
      <protection locked="0"/>
    </xf>
    <xf numFmtId="5" fontId="11" fillId="0" borderId="16" xfId="0" applyNumberFormat="1" applyFont="1" applyFill="1" applyBorder="1" applyAlignment="1" applyProtection="1">
      <alignment horizontal="right" vertical="center"/>
      <protection locked="0"/>
    </xf>
    <xf numFmtId="179" fontId="10" fillId="0" borderId="15" xfId="0" applyNumberFormat="1" applyFont="1" applyFill="1" applyBorder="1" applyAlignment="1" applyProtection="1" quotePrefix="1">
      <alignment horizontal="right" vertical="center"/>
      <protection locked="0"/>
    </xf>
    <xf numFmtId="0" fontId="62" fillId="0" borderId="0" xfId="0" applyFont="1" applyFill="1" applyBorder="1" applyAlignment="1" applyProtection="1">
      <alignment horizontal="center" vertical="center"/>
      <protection locked="0"/>
    </xf>
    <xf numFmtId="0" fontId="62" fillId="33" borderId="0" xfId="0" applyFont="1" applyFill="1" applyBorder="1" applyAlignment="1" applyProtection="1">
      <alignment vertical="center"/>
      <protection locked="0"/>
    </xf>
    <xf numFmtId="0" fontId="0" fillId="0" borderId="0" xfId="0" applyAlignment="1">
      <alignmen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44" fontId="10" fillId="0" borderId="0" xfId="0" applyNumberFormat="1" applyFont="1" applyFill="1" applyBorder="1" applyAlignment="1" applyProtection="1">
      <alignment horizontal="left" vertical="center" wrapText="1" shrinkToFit="1"/>
      <protection locked="0"/>
    </xf>
    <xf numFmtId="44" fontId="11" fillId="0" borderId="0" xfId="0" applyNumberFormat="1" applyFont="1" applyFill="1" applyBorder="1" applyAlignment="1" applyProtection="1">
      <alignment horizontal="left" vertical="center" wrapText="1" shrinkToFit="1"/>
      <protection locked="0"/>
    </xf>
    <xf numFmtId="44" fontId="14" fillId="0" borderId="0" xfId="0" applyNumberFormat="1" applyFont="1" applyFill="1" applyBorder="1" applyAlignment="1" applyProtection="1">
      <alignment horizontal="left" vertical="center" wrapText="1" shrinkToFit="1"/>
      <protection locked="0"/>
    </xf>
    <xf numFmtId="0" fontId="10"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wrapText="1"/>
      <protection locked="0"/>
    </xf>
    <xf numFmtId="0" fontId="11" fillId="0" borderId="0" xfId="0" applyFont="1" applyFill="1" applyBorder="1" applyAlignment="1" applyProtection="1" quotePrefix="1">
      <alignment horizontal="left" vertical="center"/>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wrapText="1"/>
      <protection locked="0"/>
    </xf>
    <xf numFmtId="179" fontId="11" fillId="0" borderId="10" xfId="0" applyNumberFormat="1" applyFont="1" applyFill="1" applyBorder="1" applyAlignment="1" applyProtection="1">
      <alignment horizontal="right" vertical="center"/>
      <protection locked="0"/>
    </xf>
    <xf numFmtId="179" fontId="10" fillId="0" borderId="15" xfId="0" applyNumberFormat="1" applyFont="1" applyFill="1" applyBorder="1" applyAlignment="1" applyProtection="1">
      <alignment horizontal="right" vertical="center" wrapText="1"/>
      <protection locked="0"/>
    </xf>
    <xf numFmtId="179" fontId="11" fillId="0" borderId="16" xfId="0" applyNumberFormat="1" applyFont="1" applyFill="1" applyBorder="1" applyAlignment="1" applyProtection="1">
      <alignment horizontal="right" vertical="center"/>
      <protection locked="0"/>
    </xf>
    <xf numFmtId="179" fontId="11" fillId="0" borderId="16" xfId="0" applyNumberFormat="1" applyFont="1" applyFill="1" applyBorder="1" applyAlignment="1" applyProtection="1">
      <alignment horizontal="right" vertical="center" wrapText="1"/>
      <protection locked="0"/>
    </xf>
    <xf numFmtId="49" fontId="11" fillId="0" borderId="17" xfId="0" applyNumberFormat="1" applyFont="1" applyFill="1" applyBorder="1" applyAlignment="1" applyProtection="1">
      <alignment horizontal="center" vertical="center"/>
      <protection locked="0"/>
    </xf>
    <xf numFmtId="49" fontId="13" fillId="0" borderId="17"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protection locked="0"/>
    </xf>
    <xf numFmtId="49" fontId="12" fillId="0" borderId="17" xfId="0" applyNumberFormat="1" applyFont="1" applyFill="1" applyBorder="1" applyAlignment="1" applyProtection="1">
      <alignment horizontal="center" vertical="center"/>
      <protection locked="0"/>
    </xf>
    <xf numFmtId="49" fontId="64" fillId="0" borderId="17"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12" fillId="0" borderId="17" xfId="0" applyNumberFormat="1" applyFont="1" applyFill="1" applyBorder="1" applyAlignment="1" applyProtection="1">
      <alignment horizontal="center" vertical="center" wrapText="1"/>
      <protection locked="0"/>
    </xf>
    <xf numFmtId="49" fontId="68" fillId="0" borderId="17" xfId="0" applyNumberFormat="1" applyFont="1" applyFill="1" applyBorder="1" applyAlignment="1" applyProtection="1">
      <alignment horizontal="center" vertical="center"/>
      <protection locked="0"/>
    </xf>
    <xf numFmtId="179" fontId="62" fillId="0" borderId="16" xfId="0"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horizontal="center" vertical="center"/>
      <protection locked="0"/>
    </xf>
    <xf numFmtId="0" fontId="10" fillId="0" borderId="0" xfId="0" applyFont="1" applyFill="1" applyBorder="1" applyAlignment="1" applyProtection="1" quotePrefix="1">
      <alignment horizontal="left" vertical="center"/>
      <protection locked="0"/>
    </xf>
    <xf numFmtId="0" fontId="10" fillId="0" borderId="1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18" fillId="0" borderId="0" xfId="0" applyFont="1" applyAlignment="1">
      <alignment horizontal="left" vertical="center"/>
    </xf>
    <xf numFmtId="199" fontId="19"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69" fillId="0" borderId="0" xfId="0" applyFont="1" applyAlignment="1">
      <alignment vertical="center" wrapText="1"/>
    </xf>
    <xf numFmtId="0" fontId="14" fillId="0" borderId="0" xfId="0" applyFont="1" applyAlignment="1">
      <alignment wrapText="1"/>
    </xf>
    <xf numFmtId="0" fontId="69" fillId="0" borderId="0" xfId="0" applyFont="1" applyFill="1" applyAlignment="1">
      <alignment vertical="center" wrapText="1"/>
    </xf>
    <xf numFmtId="179" fontId="14" fillId="0" borderId="0" xfId="0" applyNumberFormat="1" applyFont="1" applyFill="1" applyBorder="1" applyAlignment="1" applyProtection="1">
      <alignment horizontal="left" vertical="center"/>
      <protection locked="0"/>
    </xf>
    <xf numFmtId="0" fontId="14" fillId="33" borderId="0" xfId="0" applyFont="1" applyFill="1" applyBorder="1" applyAlignment="1" applyProtection="1">
      <alignment horizontal="left" vertical="center"/>
      <protection locked="0"/>
    </xf>
    <xf numFmtId="179" fontId="14" fillId="0" borderId="0" xfId="0" applyNumberFormat="1" applyFont="1" applyAlignment="1" applyProtection="1">
      <alignment vertical="center"/>
      <protection locked="0"/>
    </xf>
    <xf numFmtId="179" fontId="14" fillId="0" borderId="0" xfId="0" applyNumberFormat="1" applyFont="1" applyAlignment="1" applyProtection="1">
      <alignment vertical="center" wrapText="1"/>
      <protection locked="0"/>
    </xf>
    <xf numFmtId="44" fontId="4" fillId="0" borderId="0" xfId="0" applyNumberFormat="1" applyFont="1" applyFill="1" applyBorder="1" applyAlignment="1" applyProtection="1">
      <alignment horizontal="center" vertical="center" wrapText="1" shrinkToFit="1"/>
      <protection locked="0"/>
    </xf>
    <xf numFmtId="37" fontId="6" fillId="0" borderId="0" xfId="0" applyNumberFormat="1" applyFont="1" applyFill="1" applyBorder="1" applyAlignment="1" applyProtection="1">
      <alignment horizontal="center" vertical="center"/>
      <protection locked="0"/>
    </xf>
    <xf numFmtId="37" fontId="20" fillId="0" borderId="0" xfId="0" applyNumberFormat="1" applyFont="1" applyFill="1" applyBorder="1" applyAlignment="1" applyProtection="1">
      <alignment horizontal="center" vertical="center"/>
      <protection locked="0"/>
    </xf>
    <xf numFmtId="37" fontId="4" fillId="0" borderId="0" xfId="0" applyNumberFormat="1" applyFont="1" applyFill="1" applyBorder="1" applyAlignment="1" applyProtection="1">
      <alignment horizontal="center" vertical="center"/>
      <protection locked="0"/>
    </xf>
    <xf numFmtId="44" fontId="65" fillId="0" borderId="0" xfId="0" applyNumberFormat="1" applyFont="1" applyFill="1" applyBorder="1" applyAlignment="1" applyProtection="1">
      <alignment horizontal="center" vertical="center" wrapText="1" shrinkToFit="1"/>
      <protection locked="0"/>
    </xf>
    <xf numFmtId="37" fontId="6" fillId="0" borderId="0" xfId="0" applyNumberFormat="1" applyFont="1" applyFill="1" applyBorder="1" applyAlignment="1" applyProtection="1">
      <alignment horizontal="center" vertical="center" wrapText="1" shrinkToFit="1"/>
      <protection locked="0"/>
    </xf>
    <xf numFmtId="44" fontId="6" fillId="0" borderId="0" xfId="0" applyNumberFormat="1" applyFont="1" applyFill="1" applyBorder="1" applyAlignment="1" applyProtection="1">
      <alignment horizontal="center" vertical="center" wrapText="1"/>
      <protection locked="0"/>
    </xf>
    <xf numFmtId="44" fontId="63" fillId="0" borderId="0" xfId="0" applyNumberFormat="1" applyFont="1" applyFill="1" applyBorder="1" applyAlignment="1" applyProtection="1" quotePrefix="1">
      <alignment horizontal="center" vertical="center" wrapText="1" shrinkToFit="1"/>
      <protection locked="0"/>
    </xf>
    <xf numFmtId="44" fontId="6" fillId="0" borderId="0" xfId="0" applyNumberFormat="1" applyFont="1" applyFill="1" applyBorder="1" applyAlignment="1" applyProtection="1">
      <alignment horizontal="center" vertical="center" wrapText="1" shrinkToFit="1"/>
      <protection locked="0"/>
    </xf>
    <xf numFmtId="42" fontId="6" fillId="0" borderId="0" xfId="0" applyNumberFormat="1"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protection locked="0"/>
    </xf>
    <xf numFmtId="10" fontId="6" fillId="0" borderId="0" xfId="0" applyNumberFormat="1" applyFont="1" applyFill="1" applyBorder="1" applyAlignment="1" applyProtection="1">
      <alignment horizontal="center" vertical="center" wrapText="1" shrinkToFit="1"/>
      <protection locked="0"/>
    </xf>
    <xf numFmtId="179" fontId="6"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44" fontId="6" fillId="0" borderId="0" xfId="0" applyNumberFormat="1" applyFont="1" applyFill="1" applyBorder="1" applyAlignment="1" applyProtection="1">
      <alignment horizontal="left" vertical="center" wrapText="1"/>
      <protection locked="0"/>
    </xf>
    <xf numFmtId="44" fontId="6" fillId="0" borderId="14" xfId="0" applyNumberFormat="1" applyFont="1" applyFill="1" applyBorder="1" applyAlignment="1" applyProtection="1">
      <alignment horizontal="center" vertical="center" wrapText="1" shrinkToFit="1"/>
      <protection locked="0"/>
    </xf>
    <xf numFmtId="49" fontId="17" fillId="0" borderId="17" xfId="0" applyNumberFormat="1" applyFont="1" applyFill="1" applyBorder="1" applyAlignment="1" applyProtection="1">
      <alignment horizontal="center" vertical="center"/>
      <protection locked="0"/>
    </xf>
    <xf numFmtId="49" fontId="1" fillId="0" borderId="11" xfId="0" applyNumberFormat="1" applyFont="1" applyFill="1" applyBorder="1" applyAlignment="1">
      <alignment horizontal="center"/>
    </xf>
    <xf numFmtId="49" fontId="11" fillId="0" borderId="17" xfId="42" applyNumberFormat="1" applyFont="1" applyFill="1" applyBorder="1" applyAlignment="1" applyProtection="1">
      <alignment horizontal="center" vertical="center"/>
      <protection locked="0"/>
    </xf>
    <xf numFmtId="44" fontId="4" fillId="0" borderId="18" xfId="0" applyNumberFormat="1" applyFont="1" applyFill="1" applyBorder="1" applyAlignment="1" applyProtection="1">
      <alignment horizontal="center" vertical="center" wrapText="1" shrinkToFit="1"/>
      <protection locked="0"/>
    </xf>
    <xf numFmtId="49" fontId="17" fillId="0" borderId="17" xfId="0" applyNumberFormat="1" applyFont="1" applyFill="1" applyBorder="1" applyAlignment="1" applyProtection="1">
      <alignment horizontal="center" vertical="center" wrapText="1"/>
      <protection locked="0"/>
    </xf>
    <xf numFmtId="49" fontId="17" fillId="0" borderId="17" xfId="0" applyNumberFormat="1" applyFont="1" applyFill="1" applyBorder="1" applyAlignment="1" applyProtection="1">
      <alignment vertical="center"/>
      <protection locked="0"/>
    </xf>
    <xf numFmtId="49" fontId="17" fillId="0" borderId="17" xfId="42"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65" fillId="0" borderId="17" xfId="0" applyNumberFormat="1" applyFont="1" applyFill="1" applyBorder="1" applyAlignment="1" applyProtection="1">
      <alignment horizontal="center" vertical="center"/>
      <protection locked="0"/>
    </xf>
    <xf numFmtId="49" fontId="4" fillId="0" borderId="19" xfId="0" applyNumberFormat="1" applyFont="1" applyFill="1" applyBorder="1" applyAlignment="1" applyProtection="1">
      <alignment horizontal="center" vertical="center"/>
      <protection locked="0"/>
    </xf>
    <xf numFmtId="0" fontId="0" fillId="0" borderId="12" xfId="0" applyFill="1" applyBorder="1" applyAlignment="1">
      <alignment vertical="center"/>
    </xf>
    <xf numFmtId="169" fontId="16" fillId="0" borderId="12" xfId="0" applyNumberFormat="1" applyFont="1" applyFill="1" applyBorder="1" applyAlignment="1" applyProtection="1">
      <alignment horizontal="center" vertical="center"/>
      <protection locked="0"/>
    </xf>
    <xf numFmtId="44" fontId="11" fillId="0" borderId="0" xfId="0" applyNumberFormat="1" applyFont="1" applyFill="1" applyBorder="1" applyAlignment="1" applyProtection="1">
      <alignment horizontal="center" vertical="center" wrapText="1" shrinkToFit="1"/>
      <protection locked="0"/>
    </xf>
    <xf numFmtId="0" fontId="15" fillId="0" borderId="13" xfId="0" applyFont="1" applyFill="1" applyBorder="1" applyAlignment="1">
      <alignment horizontal="right" vertical="center"/>
    </xf>
    <xf numFmtId="0" fontId="11" fillId="0" borderId="20" xfId="0" applyFont="1" applyFill="1" applyBorder="1" applyAlignment="1" applyProtection="1">
      <alignment horizontal="right" vertical="center" wrapText="1"/>
      <protection locked="0"/>
    </xf>
    <xf numFmtId="0" fontId="62" fillId="0" borderId="16" xfId="0" applyFont="1" applyFill="1" applyBorder="1" applyAlignment="1" applyProtection="1">
      <alignment horizontal="right" vertical="center"/>
      <protection locked="0"/>
    </xf>
    <xf numFmtId="5" fontId="10" fillId="0" borderId="16" xfId="0" applyNumberFormat="1" applyFont="1" applyFill="1" applyBorder="1" applyAlignment="1" applyProtection="1">
      <alignment horizontal="right" vertical="center"/>
      <protection locked="0"/>
    </xf>
    <xf numFmtId="5" fontId="10" fillId="0" borderId="15" xfId="0" applyNumberFormat="1" applyFont="1" applyFill="1" applyBorder="1" applyAlignment="1" applyProtection="1">
      <alignment horizontal="right" vertical="center"/>
      <protection locked="0"/>
    </xf>
    <xf numFmtId="5" fontId="64" fillId="0" borderId="16" xfId="0" applyNumberFormat="1" applyFont="1" applyFill="1" applyBorder="1" applyAlignment="1" applyProtection="1">
      <alignment horizontal="right" vertical="center"/>
      <protection locked="0"/>
    </xf>
    <xf numFmtId="179" fontId="62" fillId="0" borderId="16" xfId="0" applyNumberFormat="1" applyFont="1" applyFill="1" applyBorder="1" applyAlignment="1" applyProtection="1">
      <alignment horizontal="right" vertical="center"/>
      <protection locked="0"/>
    </xf>
    <xf numFmtId="179" fontId="10" fillId="0" borderId="16" xfId="42" applyNumberFormat="1" applyFont="1" applyFill="1" applyBorder="1" applyAlignment="1" applyProtection="1">
      <alignment horizontal="right" vertical="center"/>
      <protection locked="0"/>
    </xf>
    <xf numFmtId="179" fontId="10" fillId="0" borderId="16" xfId="0" applyNumberFormat="1" applyFont="1" applyFill="1" applyBorder="1" applyAlignment="1" applyProtection="1">
      <alignment horizontal="right" vertical="center"/>
      <protection/>
    </xf>
    <xf numFmtId="3" fontId="11" fillId="0" borderId="10" xfId="42" applyNumberFormat="1" applyFont="1" applyFill="1" applyBorder="1" applyAlignment="1" applyProtection="1">
      <alignment horizontal="right" vertical="center"/>
      <protection locked="0"/>
    </xf>
    <xf numFmtId="3" fontId="64" fillId="0" borderId="16" xfId="42" applyNumberFormat="1" applyFont="1" applyFill="1" applyBorder="1" applyAlignment="1" applyProtection="1">
      <alignment horizontal="right" vertical="center"/>
      <protection locked="0"/>
    </xf>
    <xf numFmtId="3" fontId="10" fillId="0" borderId="16" xfId="42" applyNumberFormat="1" applyFont="1" applyFill="1" applyBorder="1" applyAlignment="1" applyProtection="1">
      <alignment horizontal="right" vertical="center"/>
      <protection locked="0"/>
    </xf>
    <xf numFmtId="3" fontId="10" fillId="0" borderId="15" xfId="42" applyNumberFormat="1" applyFont="1" applyFill="1" applyBorder="1" applyAlignment="1" applyProtection="1">
      <alignment horizontal="right" vertical="center"/>
      <protection locked="0"/>
    </xf>
    <xf numFmtId="6" fontId="11" fillId="0" borderId="16" xfId="0" applyNumberFormat="1" applyFont="1" applyFill="1" applyBorder="1" applyAlignment="1" applyProtection="1">
      <alignment horizontal="right" vertical="center"/>
      <protection locked="0"/>
    </xf>
    <xf numFmtId="5" fontId="11" fillId="0" borderId="15" xfId="0" applyNumberFormat="1" applyFont="1" applyFill="1" applyBorder="1" applyAlignment="1" applyProtection="1">
      <alignment horizontal="right" vertical="center"/>
      <protection locked="0"/>
    </xf>
    <xf numFmtId="0" fontId="62" fillId="0" borderId="0" xfId="0" applyFont="1" applyFill="1" applyBorder="1" applyAlignment="1" applyProtection="1">
      <alignment horizontal="right" vertical="center"/>
      <protection locked="0"/>
    </xf>
    <xf numFmtId="10" fontId="6" fillId="0" borderId="0" xfId="0" applyNumberFormat="1" applyFont="1" applyFill="1" applyBorder="1" applyAlignment="1" applyProtection="1">
      <alignment horizontal="center" vertical="center"/>
      <protection locked="0"/>
    </xf>
    <xf numFmtId="10" fontId="6" fillId="0" borderId="0" xfId="0" applyNumberFormat="1" applyFont="1" applyFill="1" applyBorder="1" applyAlignment="1">
      <alignment horizontal="center" vertical="center"/>
    </xf>
    <xf numFmtId="5" fontId="63" fillId="0" borderId="0" xfId="0" applyNumberFormat="1" applyFont="1" applyFill="1" applyBorder="1" applyAlignment="1" applyProtection="1">
      <alignment horizontal="center" vertical="center" wrapText="1" shrinkToFit="1"/>
      <protection locked="0"/>
    </xf>
    <xf numFmtId="3" fontId="10" fillId="0" borderId="15" xfId="0" applyNumberFormat="1" applyFont="1" applyFill="1" applyBorder="1" applyAlignment="1" applyProtection="1">
      <alignment horizontal="right" vertical="center"/>
      <protection locked="0"/>
    </xf>
    <xf numFmtId="0" fontId="0" fillId="0" borderId="0" xfId="0" applyFill="1" applyAlignment="1">
      <alignment vertical="center"/>
    </xf>
    <xf numFmtId="179" fontId="6" fillId="0" borderId="0" xfId="0" applyNumberFormat="1" applyFont="1" applyBorder="1" applyAlignment="1">
      <alignment horizontal="center"/>
    </xf>
    <xf numFmtId="0" fontId="0" fillId="0" borderId="0" xfId="0" applyAlignment="1">
      <alignment horizontal="center"/>
    </xf>
    <xf numFmtId="169" fontId="11" fillId="0" borderId="17" xfId="0" applyNumberFormat="1" applyFont="1" applyFill="1" applyBorder="1" applyAlignment="1" applyProtection="1">
      <alignment horizontal="left" vertical="center"/>
      <protection locked="0"/>
    </xf>
    <xf numFmtId="0" fontId="0" fillId="0" borderId="0" xfId="0" applyFill="1" applyBorder="1" applyAlignment="1">
      <alignment horizontal="left" vertical="center"/>
    </xf>
    <xf numFmtId="169" fontId="11" fillId="0" borderId="21" xfId="0" applyNumberFormat="1" applyFont="1" applyFill="1" applyBorder="1" applyAlignment="1" applyProtection="1">
      <alignment horizontal="left" vertical="center"/>
      <protection locked="0"/>
    </xf>
    <xf numFmtId="0" fontId="0" fillId="0" borderId="18" xfId="0" applyFill="1" applyBorder="1" applyAlignment="1">
      <alignment horizontal="left" vertical="center"/>
    </xf>
    <xf numFmtId="0" fontId="0" fillId="0" borderId="0" xfId="0" applyBorder="1" applyAlignment="1">
      <alignment horizontal="left" vertical="center"/>
    </xf>
    <xf numFmtId="0" fontId="11"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C19"/>
  <sheetViews>
    <sheetView zoomScalePageLayoutView="0" workbookViewId="0" topLeftCell="A1">
      <selection activeCell="D52" sqref="D52"/>
    </sheetView>
  </sheetViews>
  <sheetFormatPr defaultColWidth="9.00390625" defaultRowHeight="12.75"/>
  <sheetData>
    <row r="3" ht="12.75">
      <c r="B3" t="s">
        <v>78</v>
      </c>
    </row>
    <row r="5" ht="12.75">
      <c r="B5" t="s">
        <v>79</v>
      </c>
    </row>
    <row r="7" ht="12.75">
      <c r="B7" t="s">
        <v>80</v>
      </c>
    </row>
    <row r="9" ht="12.75">
      <c r="B9" t="s">
        <v>81</v>
      </c>
    </row>
    <row r="11" ht="12.75">
      <c r="B11" t="s">
        <v>82</v>
      </c>
    </row>
    <row r="13" ht="12.75">
      <c r="B13" t="s">
        <v>83</v>
      </c>
    </row>
    <row r="14" ht="12.75">
      <c r="C14" t="s">
        <v>84</v>
      </c>
    </row>
    <row r="15" ht="12.75">
      <c r="C15" t="s">
        <v>85</v>
      </c>
    </row>
    <row r="16" ht="12.75">
      <c r="C16" t="s">
        <v>86</v>
      </c>
    </row>
    <row r="18" ht="12.75">
      <c r="C18" t="s">
        <v>88</v>
      </c>
    </row>
    <row r="19" ht="12.75">
      <c r="C19" t="s">
        <v>87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C5:C19"/>
  <sheetViews>
    <sheetView zoomScalePageLayoutView="0" workbookViewId="0" topLeftCell="A1">
      <selection activeCell="M14" sqref="M14"/>
    </sheetView>
  </sheetViews>
  <sheetFormatPr defaultColWidth="9.00390625" defaultRowHeight="12.75"/>
  <sheetData>
    <row r="1" ht="17.25" customHeight="1"/>
    <row r="2" ht="17.25" customHeight="1"/>
    <row r="3" ht="17.25" customHeight="1"/>
    <row r="4" ht="17.25" customHeight="1"/>
    <row r="5" ht="17.25" customHeight="1">
      <c r="C5" t="s">
        <v>97</v>
      </c>
    </row>
    <row r="6" ht="17.25" customHeight="1"/>
    <row r="7" ht="17.25" customHeight="1">
      <c r="C7" t="s">
        <v>98</v>
      </c>
    </row>
    <row r="8" ht="17.25" customHeight="1"/>
    <row r="9" ht="17.25" customHeight="1">
      <c r="C9" t="s">
        <v>99</v>
      </c>
    </row>
    <row r="10" ht="17.25" customHeight="1"/>
    <row r="11" ht="17.25" customHeight="1">
      <c r="C11" t="s">
        <v>101</v>
      </c>
    </row>
    <row r="12" ht="17.25" customHeight="1">
      <c r="C12" t="s">
        <v>100</v>
      </c>
    </row>
    <row r="13" ht="17.25" customHeight="1"/>
    <row r="14" ht="17.25" customHeight="1"/>
    <row r="15" ht="17.25" customHeight="1">
      <c r="C15" t="s">
        <v>102</v>
      </c>
    </row>
    <row r="16" ht="17.25" customHeight="1">
      <c r="C16" t="s">
        <v>103</v>
      </c>
    </row>
    <row r="17" ht="17.25" customHeight="1">
      <c r="C17" t="s">
        <v>104</v>
      </c>
    </row>
    <row r="18" ht="17.25" customHeight="1"/>
    <row r="19" ht="17.25" customHeight="1">
      <c r="C19" t="s">
        <v>105</v>
      </c>
    </row>
    <row r="20" ht="17.25" customHeight="1"/>
    <row r="21" ht="17.25" customHeight="1"/>
    <row r="22" ht="17.25" customHeight="1"/>
    <row r="23" ht="17.25" customHeight="1"/>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43"/>
  <sheetViews>
    <sheetView zoomScalePageLayoutView="0" workbookViewId="0" topLeftCell="A16">
      <selection activeCell="C29" sqref="C29"/>
    </sheetView>
  </sheetViews>
  <sheetFormatPr defaultColWidth="9.00390625" defaultRowHeight="15.75" customHeight="1"/>
  <cols>
    <col min="1" max="1" width="2.75390625" style="13" customWidth="1"/>
    <col min="2" max="2" width="3.00390625" style="13" customWidth="1"/>
    <col min="3" max="3" width="46.625" style="13" customWidth="1"/>
    <col min="4" max="4" width="12.625" style="14" customWidth="1"/>
    <col min="5" max="5" width="11.625" style="13" customWidth="1"/>
    <col min="6" max="6" width="14.00390625" style="13" customWidth="1"/>
    <col min="7" max="7" width="9.125" style="13" customWidth="1"/>
    <col min="8" max="8" width="10.75390625" style="13" bestFit="1" customWidth="1"/>
    <col min="9" max="16384" width="9.125" style="13" customWidth="1"/>
  </cols>
  <sheetData>
    <row r="1" ht="24" customHeight="1">
      <c r="C1" s="33"/>
    </row>
    <row r="2" spans="1:6" s="28" customFormat="1" ht="15.75" customHeight="1">
      <c r="A2" s="23" t="s">
        <v>47</v>
      </c>
      <c r="B2" s="24"/>
      <c r="C2" s="25" t="s">
        <v>109</v>
      </c>
      <c r="D2" s="149"/>
      <c r="E2" s="150"/>
      <c r="F2" s="150"/>
    </row>
    <row r="3" spans="1:6" s="28" customFormat="1" ht="15.75" customHeight="1">
      <c r="A3" s="23"/>
      <c r="B3" s="25"/>
      <c r="C3" s="25" t="s">
        <v>48</v>
      </c>
      <c r="D3" s="26"/>
      <c r="E3" s="27"/>
      <c r="F3" s="25"/>
    </row>
    <row r="4" spans="1:6" s="28" customFormat="1" ht="15.75" customHeight="1" thickBot="1">
      <c r="A4" s="23"/>
      <c r="B4" s="25"/>
      <c r="C4" s="37">
        <v>4378148424</v>
      </c>
      <c r="D4" s="26"/>
      <c r="E4" s="27"/>
      <c r="F4" s="25"/>
    </row>
    <row r="5" spans="1:6" ht="15" customHeight="1" thickBot="1">
      <c r="A5" s="15"/>
      <c r="B5" s="16"/>
      <c r="C5" s="17"/>
      <c r="D5" s="18"/>
      <c r="E5" s="29" t="s">
        <v>49</v>
      </c>
      <c r="F5" s="30" t="s">
        <v>50</v>
      </c>
    </row>
    <row r="6" spans="1:6" ht="9.75" customHeight="1">
      <c r="A6" s="15"/>
      <c r="B6" s="16"/>
      <c r="C6" s="16"/>
      <c r="D6" s="18"/>
      <c r="E6" s="19"/>
      <c r="F6" s="20"/>
    </row>
    <row r="7" spans="1:6" s="28" customFormat="1" ht="15.75" customHeight="1">
      <c r="A7" s="38"/>
      <c r="B7" s="25"/>
      <c r="C7" s="25" t="s">
        <v>51</v>
      </c>
      <c r="D7" s="26"/>
      <c r="E7" s="27"/>
      <c r="F7" s="25"/>
    </row>
    <row r="8" spans="1:6" s="28" customFormat="1" ht="15.75" customHeight="1">
      <c r="A8" s="23"/>
      <c r="B8" s="25" t="s">
        <v>20</v>
      </c>
      <c r="C8" s="24" t="s">
        <v>52</v>
      </c>
      <c r="D8" s="31">
        <v>917074</v>
      </c>
      <c r="E8" s="32">
        <f>SUM(D8/F16)</f>
        <v>0.4328221692788075</v>
      </c>
      <c r="F8" s="33"/>
    </row>
    <row r="9" spans="1:6" s="28" customFormat="1" ht="15.75" customHeight="1">
      <c r="A9" s="23"/>
      <c r="B9" s="25"/>
      <c r="C9" s="24" t="s">
        <v>53</v>
      </c>
      <c r="D9" s="22">
        <v>1000000</v>
      </c>
      <c r="E9" s="32">
        <f>SUM(D9/F16)</f>
        <v>0.4719599173881361</v>
      </c>
      <c r="F9" s="39"/>
    </row>
    <row r="10" spans="1:6" s="28" customFormat="1" ht="15.75" customHeight="1">
      <c r="A10" s="23"/>
      <c r="B10" s="25"/>
      <c r="C10" s="24" t="s">
        <v>54</v>
      </c>
      <c r="D10" s="22">
        <v>124000</v>
      </c>
      <c r="E10" s="32">
        <f>SUM(D10/F16)</f>
        <v>0.05852302975612887</v>
      </c>
      <c r="F10" s="39"/>
    </row>
    <row r="11" spans="1:6" s="28" customFormat="1" ht="15.75" customHeight="1">
      <c r="A11" s="23"/>
      <c r="B11" s="25" t="s">
        <v>24</v>
      </c>
      <c r="C11" s="24" t="s">
        <v>55</v>
      </c>
      <c r="D11" s="31">
        <v>14350</v>
      </c>
      <c r="E11" s="32">
        <f>SUM(D11/F16)</f>
        <v>0.0067726248145197525</v>
      </c>
      <c r="F11" s="33"/>
    </row>
    <row r="12" spans="1:6" s="28" customFormat="1" ht="15.75" customHeight="1">
      <c r="A12" s="23"/>
      <c r="B12" s="25" t="s">
        <v>26</v>
      </c>
      <c r="C12" s="24" t="s">
        <v>57</v>
      </c>
      <c r="D12" s="31">
        <v>400</v>
      </c>
      <c r="E12" s="32">
        <f>SUM(D12/F16)</f>
        <v>0.00018878396695525443</v>
      </c>
      <c r="F12" s="33"/>
    </row>
    <row r="13" spans="1:6" s="28" customFormat="1" ht="15.75" customHeight="1">
      <c r="A13" s="23"/>
      <c r="B13" s="25" t="s">
        <v>30</v>
      </c>
      <c r="C13" s="24" t="s">
        <v>110</v>
      </c>
      <c r="D13" s="31">
        <v>185000</v>
      </c>
      <c r="E13" s="32">
        <f>SUM(D13/F16)</f>
        <v>0.08731258471680517</v>
      </c>
      <c r="F13" s="33"/>
    </row>
    <row r="14" spans="1:6" s="28" customFormat="1" ht="15.75" customHeight="1">
      <c r="A14" s="23"/>
      <c r="B14" s="25" t="s">
        <v>32</v>
      </c>
      <c r="C14" s="24" t="s">
        <v>56</v>
      </c>
      <c r="D14" s="31">
        <v>0</v>
      </c>
      <c r="E14" s="32">
        <f>SUM(D14/F16)</f>
        <v>0</v>
      </c>
      <c r="F14" s="33"/>
    </row>
    <row r="15" spans="1:6" s="28" customFormat="1" ht="15.75" customHeight="1">
      <c r="A15" s="23"/>
      <c r="B15" s="25"/>
      <c r="C15" s="24" t="s">
        <v>91</v>
      </c>
      <c r="D15" s="31">
        <v>-122000</v>
      </c>
      <c r="E15" s="32">
        <f>SUM(D15/F16)</f>
        <v>-0.0575791099213526</v>
      </c>
      <c r="F15" s="33"/>
    </row>
    <row r="16" spans="1:6" s="28" customFormat="1" ht="15.75" customHeight="1">
      <c r="A16" s="23"/>
      <c r="B16" s="24"/>
      <c r="C16" s="24"/>
      <c r="D16" s="31"/>
      <c r="E16" s="39">
        <f>SUM(E8:E15)</f>
        <v>1.0000000000000002</v>
      </c>
      <c r="F16" s="40">
        <v>2118824</v>
      </c>
    </row>
    <row r="17" spans="1:6" s="21" customFormat="1" ht="15.75" customHeight="1">
      <c r="A17" s="15"/>
      <c r="B17" s="16"/>
      <c r="C17" s="16"/>
      <c r="D17" s="18"/>
      <c r="E17" s="19"/>
      <c r="F17" s="20"/>
    </row>
    <row r="18" spans="1:6" s="28" customFormat="1" ht="15.75" customHeight="1">
      <c r="A18" s="23" t="s">
        <v>58</v>
      </c>
      <c r="B18" s="25"/>
      <c r="C18" s="25" t="s">
        <v>111</v>
      </c>
      <c r="D18" s="31"/>
      <c r="E18" s="32"/>
      <c r="F18" s="33"/>
    </row>
    <row r="19" spans="1:6" s="28" customFormat="1" ht="15.75" customHeight="1">
      <c r="A19" s="23"/>
      <c r="B19" s="25" t="s">
        <v>20</v>
      </c>
      <c r="C19" s="24" t="s">
        <v>28</v>
      </c>
      <c r="D19" s="31">
        <v>280422</v>
      </c>
      <c r="E19" s="32">
        <f>SUM(D19/F31)</f>
        <v>0.13235943813012122</v>
      </c>
      <c r="F19" s="33"/>
    </row>
    <row r="20" spans="1:6" s="28" customFormat="1" ht="15.75" customHeight="1">
      <c r="A20" s="23"/>
      <c r="B20" s="25" t="s">
        <v>24</v>
      </c>
      <c r="C20" s="24" t="s">
        <v>59</v>
      </c>
      <c r="D20" s="31">
        <v>871057</v>
      </c>
      <c r="E20" s="32">
        <f>SUM(D20/F31)</f>
        <v>0.4111396933882113</v>
      </c>
      <c r="F20" s="33"/>
    </row>
    <row r="21" spans="1:6" s="28" customFormat="1" ht="15.75" customHeight="1">
      <c r="A21" s="23"/>
      <c r="B21" s="25" t="s">
        <v>26</v>
      </c>
      <c r="C21" s="24" t="s">
        <v>29</v>
      </c>
      <c r="D21" s="31">
        <v>260361</v>
      </c>
      <c r="E21" s="32">
        <f>SUM(D21/F31)</f>
        <v>0.12289062795000566</v>
      </c>
      <c r="F21" s="33"/>
    </row>
    <row r="22" spans="1:6" s="28" customFormat="1" ht="15.75" customHeight="1">
      <c r="A22" s="23"/>
      <c r="B22" s="25" t="s">
        <v>30</v>
      </c>
      <c r="C22" s="24" t="s">
        <v>31</v>
      </c>
      <c r="D22" s="31">
        <v>166000</v>
      </c>
      <c r="E22" s="32">
        <f>SUM(D22/F31)</f>
        <v>0.07835215043612884</v>
      </c>
      <c r="F22" s="33"/>
    </row>
    <row r="23" spans="1:7" s="28" customFormat="1" ht="15.75" customHeight="1">
      <c r="A23" s="23"/>
      <c r="B23" s="25" t="s">
        <v>60</v>
      </c>
      <c r="C23" s="24" t="s">
        <v>62</v>
      </c>
      <c r="D23" s="38"/>
      <c r="E23" s="38"/>
      <c r="F23" s="31"/>
      <c r="G23" s="27"/>
    </row>
    <row r="24" spans="1:7" s="28" customFormat="1" ht="15.75" customHeight="1">
      <c r="A24" s="23"/>
      <c r="B24" s="25"/>
      <c r="C24" s="24" t="s">
        <v>63</v>
      </c>
      <c r="D24" s="31">
        <v>83550</v>
      </c>
      <c r="E24" s="32">
        <f>SUM(D24/F31)</f>
        <v>0.03943567571649738</v>
      </c>
      <c r="F24" s="33"/>
      <c r="G24" s="45"/>
    </row>
    <row r="25" spans="1:6" s="28" customFormat="1" ht="15.75" customHeight="1">
      <c r="A25" s="23"/>
      <c r="B25" s="25"/>
      <c r="C25" s="24" t="s">
        <v>64</v>
      </c>
      <c r="D25" s="31">
        <v>27750</v>
      </c>
      <c r="E25" s="32">
        <f>SUM(D25/F31)</f>
        <v>0.013098025148208285</v>
      </c>
      <c r="F25" s="33"/>
    </row>
    <row r="26" spans="1:6" s="28" customFormat="1" ht="15.75" customHeight="1">
      <c r="A26" s="23"/>
      <c r="B26" s="25"/>
      <c r="C26" s="24" t="s">
        <v>65</v>
      </c>
      <c r="D26" s="31">
        <v>58000</v>
      </c>
      <c r="E26" s="32">
        <f>SUM(D26/F31)</f>
        <v>0.02737605256202092</v>
      </c>
      <c r="F26" s="33"/>
    </row>
    <row r="27" spans="1:6" s="28" customFormat="1" ht="15.75" customHeight="1">
      <c r="A27" s="23"/>
      <c r="B27" s="25"/>
      <c r="C27" s="24" t="s">
        <v>66</v>
      </c>
      <c r="D27" s="26">
        <v>51500</v>
      </c>
      <c r="E27" s="27">
        <f>SUM(D27/F31)</f>
        <v>0.024308046671449608</v>
      </c>
      <c r="F27" s="33"/>
    </row>
    <row r="28" spans="1:6" s="28" customFormat="1" ht="15.75" customHeight="1">
      <c r="A28" s="23"/>
      <c r="B28" s="25" t="s">
        <v>61</v>
      </c>
      <c r="C28" s="24" t="s">
        <v>112</v>
      </c>
      <c r="D28" s="26">
        <v>295000</v>
      </c>
      <c r="E28" s="27">
        <f>SUM(D28/F31)</f>
        <v>0.13924026734131328</v>
      </c>
      <c r="F28" s="33"/>
    </row>
    <row r="29" spans="1:6" s="28" customFormat="1" ht="15.75" customHeight="1">
      <c r="A29" s="23"/>
      <c r="B29" s="25" t="s">
        <v>113</v>
      </c>
      <c r="C29" s="24" t="s">
        <v>96</v>
      </c>
      <c r="D29" s="26">
        <v>25000</v>
      </c>
      <c r="E29" s="27">
        <f>SUM(D29/F31)</f>
        <v>0.0118000226560435</v>
      </c>
      <c r="F29" s="33"/>
    </row>
    <row r="30" spans="1:6" s="28" customFormat="1" ht="15.75" customHeight="1">
      <c r="A30" s="23"/>
      <c r="B30" s="25"/>
      <c r="C30" s="24"/>
      <c r="D30" s="26"/>
      <c r="E30" s="27"/>
      <c r="F30" s="33"/>
    </row>
    <row r="31" spans="1:6" s="28" customFormat="1" ht="15.75" customHeight="1">
      <c r="A31" s="23"/>
      <c r="B31" s="25"/>
      <c r="C31" s="24"/>
      <c r="D31" s="31"/>
      <c r="E31" s="39">
        <f>SUM(E19:E29)</f>
        <v>1</v>
      </c>
      <c r="F31" s="40">
        <v>2118640</v>
      </c>
    </row>
    <row r="33" spans="1:6" s="28" customFormat="1" ht="15.75" customHeight="1">
      <c r="A33" s="23" t="s">
        <v>67</v>
      </c>
      <c r="B33" s="25"/>
      <c r="C33" s="25" t="s">
        <v>68</v>
      </c>
      <c r="D33" s="31"/>
      <c r="E33" s="32"/>
      <c r="F33" s="33"/>
    </row>
    <row r="34" spans="1:6" s="28" customFormat="1" ht="15.75" customHeight="1">
      <c r="A34" s="23"/>
      <c r="B34" s="25" t="s">
        <v>20</v>
      </c>
      <c r="C34" s="24" t="s">
        <v>69</v>
      </c>
      <c r="E34" s="32"/>
      <c r="F34" s="33"/>
    </row>
    <row r="35" spans="1:6" s="28" customFormat="1" ht="15.75" customHeight="1">
      <c r="A35" s="23"/>
      <c r="B35" s="25"/>
      <c r="C35" s="24" t="s">
        <v>70</v>
      </c>
      <c r="D35" s="31">
        <v>2118640</v>
      </c>
      <c r="E35" s="32"/>
      <c r="F35" s="33"/>
    </row>
    <row r="36" spans="1:6" s="28" customFormat="1" ht="15.75" customHeight="1" thickBot="1">
      <c r="A36" s="23"/>
      <c r="B36" s="25"/>
      <c r="C36" s="24" t="s">
        <v>71</v>
      </c>
      <c r="D36" s="41">
        <v>2118824</v>
      </c>
      <c r="E36" s="32"/>
      <c r="F36" s="42"/>
    </row>
    <row r="37" spans="3:6" s="28" customFormat="1" ht="15.75" customHeight="1">
      <c r="C37" s="42" t="s">
        <v>72</v>
      </c>
      <c r="F37" s="43">
        <f>SUM(D36-D35)</f>
        <v>184</v>
      </c>
    </row>
    <row r="38" ht="4.5" customHeight="1" thickBot="1"/>
    <row r="39" spans="1:13" s="28" customFormat="1" ht="15.75" customHeight="1" thickBot="1">
      <c r="A39" s="23"/>
      <c r="B39" s="24" t="s">
        <v>24</v>
      </c>
      <c r="C39" s="25" t="s">
        <v>114</v>
      </c>
      <c r="D39" s="31"/>
      <c r="E39" s="32"/>
      <c r="F39" s="33"/>
      <c r="H39" s="34"/>
      <c r="I39" s="35"/>
      <c r="J39" s="35"/>
      <c r="K39" s="35"/>
      <c r="L39" s="35"/>
      <c r="M39" s="36"/>
    </row>
    <row r="40" spans="1:6" s="28" customFormat="1" ht="15.75" customHeight="1">
      <c r="A40" s="23"/>
      <c r="B40" s="24"/>
      <c r="C40" s="24" t="s">
        <v>73</v>
      </c>
      <c r="D40" s="44">
        <v>731006</v>
      </c>
      <c r="E40" s="32">
        <f>SUM(D40/F42)</f>
        <v>0.9417631826438722</v>
      </c>
      <c r="F40" s="39"/>
    </row>
    <row r="41" spans="1:6" s="28" customFormat="1" ht="15.75" customHeight="1">
      <c r="A41" s="23"/>
      <c r="B41" s="24"/>
      <c r="C41" s="24" t="s">
        <v>74</v>
      </c>
      <c r="D41" s="31">
        <v>45204</v>
      </c>
      <c r="E41" s="32">
        <f>SUM(D41/F42)</f>
        <v>0.05823681735612785</v>
      </c>
      <c r="F41" s="33"/>
    </row>
    <row r="42" spans="1:6" s="28" customFormat="1" ht="15.75" customHeight="1">
      <c r="A42" s="23"/>
      <c r="B42" s="24"/>
      <c r="C42" s="24"/>
      <c r="D42" s="31"/>
      <c r="E42" s="39">
        <f>SUM(E40:E41)</f>
        <v>1</v>
      </c>
      <c r="F42" s="40">
        <v>776210</v>
      </c>
    </row>
    <row r="43" s="28" customFormat="1" ht="15.75" customHeight="1">
      <c r="D43" s="45"/>
    </row>
  </sheetData>
  <sheetProtection/>
  <mergeCells count="1">
    <mergeCell ref="D2:F2"/>
  </mergeCells>
  <printOptions/>
  <pageMargins left="0.7" right="0.7" top="0.75" bottom="0.75" header="0.3" footer="0.3"/>
  <pageSetup horizontalDpi="600" verticalDpi="600" orientation="portrait" r:id="rId1"/>
  <headerFooter>
    <oddHeader>&amp;C&amp;"Geneva,Bold" FY 2016 Initial Budget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F139"/>
  <sheetViews>
    <sheetView tabSelected="1" workbookViewId="0" topLeftCell="A121">
      <selection activeCell="G127" sqref="G127"/>
    </sheetView>
  </sheetViews>
  <sheetFormatPr defaultColWidth="12.25390625" defaultRowHeight="16.5" customHeight="1"/>
  <cols>
    <col min="1" max="1" width="5.875" style="78" customWidth="1"/>
    <col min="2" max="2" width="66.125" style="3" customWidth="1"/>
    <col min="3" max="3" width="19.25390625" style="46" customWidth="1"/>
    <col min="4" max="4" width="23.125" style="143" customWidth="1"/>
    <col min="5" max="5" width="81.875" style="88" hidden="1" customWidth="1"/>
    <col min="6" max="6" width="12.25390625" style="3" customWidth="1"/>
    <col min="7" max="7" width="24.625" style="3" customWidth="1"/>
    <col min="8" max="16384" width="12.25390625" style="3" customWidth="1"/>
  </cols>
  <sheetData>
    <row r="1" spans="1:7" s="57" customFormat="1" ht="107.25" customHeight="1" thickBot="1">
      <c r="A1" s="116"/>
      <c r="B1" s="125"/>
      <c r="C1" s="126" t="s">
        <v>258</v>
      </c>
      <c r="D1" s="128"/>
      <c r="E1" s="86"/>
      <c r="G1" s="148"/>
    </row>
    <row r="2" spans="1:5" s="55" customFormat="1" ht="42" customHeight="1" thickBot="1">
      <c r="A2" s="156" t="s">
        <v>252</v>
      </c>
      <c r="B2" s="157"/>
      <c r="C2" s="157"/>
      <c r="D2" s="158"/>
      <c r="E2" s="87"/>
    </row>
    <row r="3" spans="1:5" ht="28.5" customHeight="1">
      <c r="A3" s="153" t="s">
        <v>116</v>
      </c>
      <c r="B3" s="154"/>
      <c r="C3" s="118"/>
      <c r="D3" s="129"/>
      <c r="E3" s="82" t="s">
        <v>167</v>
      </c>
    </row>
    <row r="4" spans="1:4" ht="24" customHeight="1">
      <c r="A4" s="73" t="s">
        <v>22</v>
      </c>
      <c r="B4" s="59" t="s">
        <v>162</v>
      </c>
      <c r="C4" s="99" t="s">
        <v>108</v>
      </c>
      <c r="D4" s="130"/>
    </row>
    <row r="5" spans="1:5" ht="24" customHeight="1">
      <c r="A5" s="119"/>
      <c r="B5" s="60" t="s">
        <v>125</v>
      </c>
      <c r="C5" s="100">
        <v>2653673113</v>
      </c>
      <c r="D5" s="131">
        <f>SUM(C5*0.17/1000)</f>
        <v>451124.42921000003</v>
      </c>
      <c r="E5" s="88" t="s">
        <v>255</v>
      </c>
    </row>
    <row r="6" spans="1:5" ht="24" customHeight="1">
      <c r="A6" s="119"/>
      <c r="B6" s="60" t="s">
        <v>126</v>
      </c>
      <c r="C6" s="100">
        <v>327912748</v>
      </c>
      <c r="D6" s="131">
        <f>C6*0.44/1000</f>
        <v>144281.60912</v>
      </c>
      <c r="E6" s="89"/>
    </row>
    <row r="7" spans="1:4" ht="24" customHeight="1" thickBot="1">
      <c r="A7" s="74"/>
      <c r="B7" s="60" t="s">
        <v>135</v>
      </c>
      <c r="C7" s="101">
        <v>289180000</v>
      </c>
      <c r="D7" s="132">
        <f>SUM(289000100/325851)</f>
        <v>886.9087404979576</v>
      </c>
    </row>
    <row r="8" spans="1:4" ht="24" customHeight="1">
      <c r="A8" s="119"/>
      <c r="B8" s="61" t="s">
        <v>161</v>
      </c>
      <c r="C8" s="102">
        <f>SUM(C5:C7)</f>
        <v>3270765861</v>
      </c>
      <c r="D8" s="53">
        <f>SUM(D5:D7)</f>
        <v>596292.947070498</v>
      </c>
    </row>
    <row r="9" spans="1:5" ht="24" customHeight="1" thickBot="1">
      <c r="A9" s="119"/>
      <c r="B9" s="62" t="s">
        <v>118</v>
      </c>
      <c r="C9" s="100">
        <v>912600000</v>
      </c>
      <c r="D9" s="132">
        <f>C9*0.17/1000</f>
        <v>155142</v>
      </c>
      <c r="E9" s="90" t="s">
        <v>253</v>
      </c>
    </row>
    <row r="10" spans="1:4" ht="24" customHeight="1">
      <c r="A10" s="119"/>
      <c r="B10" s="61" t="s">
        <v>152</v>
      </c>
      <c r="C10" s="102">
        <f>SUM(C8:C9)-C7</f>
        <v>3894185861</v>
      </c>
      <c r="D10" s="53">
        <f>SUM(D8:D9)</f>
        <v>751434.947070498</v>
      </c>
    </row>
    <row r="11" spans="1:4" ht="24" customHeight="1">
      <c r="A11" s="74"/>
      <c r="B11" s="60" t="s">
        <v>144</v>
      </c>
      <c r="C11" s="100">
        <f>SUM(C10,C7)</f>
        <v>4183365861</v>
      </c>
      <c r="D11" s="133"/>
    </row>
    <row r="12" spans="1:5" ht="24" customHeight="1" thickBot="1">
      <c r="A12" s="115"/>
      <c r="B12" s="58" t="s">
        <v>163</v>
      </c>
      <c r="C12" s="146"/>
      <c r="D12" s="147">
        <f>SUM(C10*0.17/1000)*1.5</f>
        <v>993017.3945550001</v>
      </c>
      <c r="E12" s="88" t="s">
        <v>206</v>
      </c>
    </row>
    <row r="13" spans="1:4" ht="24" customHeight="1">
      <c r="A13" s="120"/>
      <c r="B13" s="64"/>
      <c r="C13" s="103"/>
      <c r="D13" s="53">
        <f>SUM(D10+D12)</f>
        <v>1744452.3416254981</v>
      </c>
    </row>
    <row r="14" spans="1:5" ht="24" customHeight="1">
      <c r="A14" s="115"/>
      <c r="B14" s="88" t="s">
        <v>216</v>
      </c>
      <c r="C14" s="9"/>
      <c r="D14" s="51">
        <v>-155142</v>
      </c>
      <c r="E14" s="90" t="s">
        <v>217</v>
      </c>
    </row>
    <row r="15" spans="1:5" s="1" customFormat="1" ht="24" customHeight="1" thickBot="1">
      <c r="A15" s="115"/>
      <c r="B15" s="63" t="s">
        <v>43</v>
      </c>
      <c r="C15" s="104" t="s">
        <v>157</v>
      </c>
      <c r="D15" s="47">
        <v>124000</v>
      </c>
      <c r="E15" s="88" t="s">
        <v>193</v>
      </c>
    </row>
    <row r="16" spans="1:4" ht="24" customHeight="1">
      <c r="A16" s="115"/>
      <c r="B16" s="58" t="s">
        <v>260</v>
      </c>
      <c r="C16" s="4"/>
      <c r="D16" s="53">
        <f>SUM(D13:D15)</f>
        <v>1713310.3416254981</v>
      </c>
    </row>
    <row r="17" spans="1:4" ht="24" customHeight="1">
      <c r="A17" s="73" t="s">
        <v>24</v>
      </c>
      <c r="B17" s="58" t="s">
        <v>23</v>
      </c>
      <c r="C17" s="103"/>
      <c r="D17" s="48"/>
    </row>
    <row r="18" spans="1:5" ht="24" customHeight="1">
      <c r="A18" s="115"/>
      <c r="B18" s="1" t="s">
        <v>41</v>
      </c>
      <c r="C18" s="9"/>
      <c r="D18" s="52">
        <v>5700</v>
      </c>
      <c r="E18" s="90" t="s">
        <v>215</v>
      </c>
    </row>
    <row r="19" spans="1:5" ht="24" customHeight="1" thickBot="1">
      <c r="A19" s="76"/>
      <c r="B19" s="65" t="s">
        <v>136</v>
      </c>
      <c r="C19" s="105"/>
      <c r="D19" s="47">
        <v>9800</v>
      </c>
      <c r="E19" s="90" t="s">
        <v>218</v>
      </c>
    </row>
    <row r="20" spans="1:4" ht="27.75" customHeight="1">
      <c r="A20" s="75"/>
      <c r="B20" s="58" t="s">
        <v>261</v>
      </c>
      <c r="C20" s="103"/>
      <c r="D20" s="71">
        <f>SUM(D18:D19)</f>
        <v>15500</v>
      </c>
    </row>
    <row r="21" spans="1:4" ht="22.5" customHeight="1">
      <c r="A21" s="73" t="s">
        <v>26</v>
      </c>
      <c r="B21" s="58" t="s">
        <v>25</v>
      </c>
      <c r="C21" s="9"/>
      <c r="D21" s="134"/>
    </row>
    <row r="22" spans="1:5" ht="22.5" customHeight="1" thickBot="1">
      <c r="A22" s="75"/>
      <c r="B22" s="63" t="s">
        <v>40</v>
      </c>
      <c r="C22" s="106"/>
      <c r="D22" s="54">
        <v>12000</v>
      </c>
      <c r="E22" s="88" t="s">
        <v>194</v>
      </c>
    </row>
    <row r="23" spans="1:4" ht="22.5" customHeight="1">
      <c r="A23" s="75"/>
      <c r="B23" s="58" t="s">
        <v>262</v>
      </c>
      <c r="C23" s="103"/>
      <c r="D23" s="49">
        <f>SUM(D22:D22)</f>
        <v>12000</v>
      </c>
    </row>
    <row r="24" spans="1:5" ht="22.5" customHeight="1">
      <c r="A24" s="73" t="s">
        <v>30</v>
      </c>
      <c r="B24" s="66" t="s">
        <v>203</v>
      </c>
      <c r="C24" s="127"/>
      <c r="D24" s="50"/>
      <c r="E24" s="91" t="s">
        <v>204</v>
      </c>
    </row>
    <row r="25" spans="1:5" s="1" customFormat="1" ht="24" customHeight="1">
      <c r="A25" s="115"/>
      <c r="B25" s="65" t="s">
        <v>263</v>
      </c>
      <c r="C25" s="107"/>
      <c r="D25" s="51">
        <v>1000</v>
      </c>
      <c r="E25" s="90" t="s">
        <v>211</v>
      </c>
    </row>
    <row r="26" spans="1:5" s="1" customFormat="1" ht="24" customHeight="1">
      <c r="A26" s="121"/>
      <c r="B26" s="65" t="s">
        <v>191</v>
      </c>
      <c r="C26" s="108">
        <v>58000</v>
      </c>
      <c r="D26" s="51">
        <v>0</v>
      </c>
      <c r="E26" s="88" t="s">
        <v>248</v>
      </c>
    </row>
    <row r="27" spans="1:5" s="1" customFormat="1" ht="24" customHeight="1" thickBot="1">
      <c r="A27" s="121"/>
      <c r="B27" s="65" t="s">
        <v>192</v>
      </c>
      <c r="C27" s="108">
        <v>25000</v>
      </c>
      <c r="D27" s="54">
        <v>0</v>
      </c>
      <c r="E27" s="88" t="s">
        <v>248</v>
      </c>
    </row>
    <row r="28" spans="1:5" s="1" customFormat="1" ht="24" customHeight="1">
      <c r="A28" s="117"/>
      <c r="B28" s="68" t="s">
        <v>264</v>
      </c>
      <c r="C28" s="108"/>
      <c r="D28" s="49">
        <f>SUM(D25:D27)</f>
        <v>1000</v>
      </c>
      <c r="E28" s="91" t="s">
        <v>245</v>
      </c>
    </row>
    <row r="29" spans="1:4" ht="22.5" customHeight="1">
      <c r="A29" s="73" t="s">
        <v>32</v>
      </c>
      <c r="B29" s="66" t="s">
        <v>202</v>
      </c>
      <c r="C29" s="103"/>
      <c r="D29" s="50"/>
    </row>
    <row r="30" spans="1:4" ht="22.5" customHeight="1" thickBot="1">
      <c r="A30" s="115"/>
      <c r="B30" s="83" t="s">
        <v>282</v>
      </c>
      <c r="C30" s="103"/>
      <c r="D30" s="54">
        <v>-5000</v>
      </c>
    </row>
    <row r="31" spans="1:5" s="1" customFormat="1" ht="22.5" customHeight="1" thickBot="1">
      <c r="A31" s="121"/>
      <c r="B31" s="68" t="s">
        <v>265</v>
      </c>
      <c r="C31" s="107"/>
      <c r="D31" s="49">
        <f>SUM(D30)</f>
        <v>-5000</v>
      </c>
      <c r="E31" s="90" t="s">
        <v>221</v>
      </c>
    </row>
    <row r="32" spans="1:5" s="5" customFormat="1" ht="27" customHeight="1" thickBot="1">
      <c r="A32" s="122"/>
      <c r="B32" s="58" t="s">
        <v>7</v>
      </c>
      <c r="C32" s="103"/>
      <c r="D32" s="69">
        <f>SUM(D16,D20,D23,D28,D31)</f>
        <v>1736810.3416254981</v>
      </c>
      <c r="E32" s="89"/>
    </row>
    <row r="33" spans="1:4" ht="27.75" customHeight="1">
      <c r="A33" s="151" t="s">
        <v>6</v>
      </c>
      <c r="B33" s="155"/>
      <c r="C33" s="9"/>
      <c r="D33" s="134"/>
    </row>
    <row r="34" spans="1:5" s="5" customFormat="1" ht="24.75" customHeight="1">
      <c r="A34" s="73" t="s">
        <v>20</v>
      </c>
      <c r="B34" s="58" t="s">
        <v>28</v>
      </c>
      <c r="C34" s="103"/>
      <c r="D34" s="48"/>
      <c r="E34" s="89"/>
    </row>
    <row r="35" spans="1:5" ht="26.25" customHeight="1">
      <c r="A35" s="75"/>
      <c r="B35" s="63" t="s">
        <v>1</v>
      </c>
      <c r="C35" s="9"/>
      <c r="D35" s="52">
        <v>6000</v>
      </c>
      <c r="E35" s="88" t="s">
        <v>174</v>
      </c>
    </row>
    <row r="36" spans="1:5" ht="26.25" customHeight="1">
      <c r="A36" s="76"/>
      <c r="B36" s="63" t="s">
        <v>14</v>
      </c>
      <c r="C36" s="85" t="s">
        <v>285</v>
      </c>
      <c r="D36" s="52">
        <v>17000</v>
      </c>
      <c r="E36" s="90" t="s">
        <v>201</v>
      </c>
    </row>
    <row r="37" spans="1:5" ht="26.25" customHeight="1">
      <c r="A37" s="76"/>
      <c r="B37" s="63" t="s">
        <v>16</v>
      </c>
      <c r="C37" s="9"/>
      <c r="D37" s="52">
        <v>2000</v>
      </c>
      <c r="E37" s="90" t="s">
        <v>222</v>
      </c>
    </row>
    <row r="38" spans="1:5" ht="26.25" customHeight="1">
      <c r="A38" s="76"/>
      <c r="B38" s="63" t="s">
        <v>2</v>
      </c>
      <c r="C38" s="107"/>
      <c r="D38" s="52">
        <v>2500</v>
      </c>
      <c r="E38" s="90" t="s">
        <v>220</v>
      </c>
    </row>
    <row r="39" spans="1:5" ht="26.25" customHeight="1">
      <c r="A39" s="76"/>
      <c r="B39" s="63" t="s">
        <v>21</v>
      </c>
      <c r="C39" s="107"/>
      <c r="D39" s="52">
        <v>9000</v>
      </c>
      <c r="E39" s="88" t="s">
        <v>175</v>
      </c>
    </row>
    <row r="40" spans="1:5" ht="26.25" customHeight="1">
      <c r="A40" s="115"/>
      <c r="B40" s="63" t="s">
        <v>169</v>
      </c>
      <c r="C40" s="107"/>
      <c r="D40" s="52">
        <v>1500</v>
      </c>
      <c r="E40" s="88" t="s">
        <v>195</v>
      </c>
    </row>
    <row r="41" spans="1:5" s="1" customFormat="1" ht="26.25" customHeight="1">
      <c r="A41" s="115"/>
      <c r="B41" s="63" t="s">
        <v>95</v>
      </c>
      <c r="C41" s="107" t="s">
        <v>10</v>
      </c>
      <c r="D41" s="52">
        <v>6000</v>
      </c>
      <c r="E41" s="90" t="s">
        <v>207</v>
      </c>
    </row>
    <row r="42" spans="1:5" ht="26.25" customHeight="1">
      <c r="A42" s="115"/>
      <c r="B42" s="63" t="s">
        <v>42</v>
      </c>
      <c r="C42" s="107"/>
      <c r="D42" s="135">
        <v>6000</v>
      </c>
      <c r="E42" s="88" t="s">
        <v>179</v>
      </c>
    </row>
    <row r="43" spans="1:5" ht="26.25" customHeight="1">
      <c r="A43" s="115"/>
      <c r="B43" s="65" t="s">
        <v>11</v>
      </c>
      <c r="C43" s="109" t="s">
        <v>146</v>
      </c>
      <c r="D43" s="135">
        <v>17400</v>
      </c>
      <c r="E43" s="88" t="s">
        <v>212</v>
      </c>
    </row>
    <row r="44" spans="1:5" ht="26.25" customHeight="1">
      <c r="A44" s="115"/>
      <c r="B44" s="63" t="s">
        <v>12</v>
      </c>
      <c r="C44" s="107"/>
      <c r="D44" s="135">
        <v>2000</v>
      </c>
      <c r="E44" s="88" t="s">
        <v>219</v>
      </c>
    </row>
    <row r="45" spans="1:4" ht="26.25" customHeight="1">
      <c r="A45" s="115"/>
      <c r="B45" s="63" t="s">
        <v>4</v>
      </c>
      <c r="C45" s="107"/>
      <c r="D45" s="135">
        <v>4200</v>
      </c>
    </row>
    <row r="46" spans="1:5" ht="26.25" customHeight="1">
      <c r="A46" s="115"/>
      <c r="B46" s="63" t="s">
        <v>147</v>
      </c>
      <c r="C46" s="107"/>
      <c r="D46" s="135">
        <v>4000</v>
      </c>
      <c r="E46" s="90" t="s">
        <v>176</v>
      </c>
    </row>
    <row r="47" spans="1:4" ht="26.25" customHeight="1">
      <c r="A47" s="76"/>
      <c r="B47" s="67" t="s">
        <v>106</v>
      </c>
      <c r="C47" s="107" t="s">
        <v>46</v>
      </c>
      <c r="D47" s="135">
        <v>7200</v>
      </c>
    </row>
    <row r="48" spans="1:4" ht="26.25" customHeight="1">
      <c r="A48" s="76"/>
      <c r="B48" s="63" t="s">
        <v>145</v>
      </c>
      <c r="C48" s="107"/>
      <c r="D48" s="135">
        <v>1000</v>
      </c>
    </row>
    <row r="49" spans="1:4" ht="24.75" customHeight="1">
      <c r="A49" s="75"/>
      <c r="B49" s="58" t="s">
        <v>120</v>
      </c>
      <c r="C49" s="107"/>
      <c r="D49" s="130"/>
    </row>
    <row r="50" spans="1:5" ht="24" customHeight="1">
      <c r="A50" s="75"/>
      <c r="B50" s="63" t="s">
        <v>266</v>
      </c>
      <c r="C50" s="109"/>
      <c r="D50" s="52">
        <v>6500</v>
      </c>
      <c r="E50" s="90" t="s">
        <v>224</v>
      </c>
    </row>
    <row r="51" spans="1:5" ht="24.75" customHeight="1">
      <c r="A51" s="75"/>
      <c r="B51" s="63" t="s">
        <v>267</v>
      </c>
      <c r="C51" s="2"/>
      <c r="D51" s="52">
        <v>11400</v>
      </c>
      <c r="E51" s="88" t="s">
        <v>225</v>
      </c>
    </row>
    <row r="52" spans="1:5" ht="24.75" customHeight="1">
      <c r="A52" s="75"/>
      <c r="B52" s="63" t="s">
        <v>268</v>
      </c>
      <c r="C52" s="107"/>
      <c r="D52" s="52">
        <v>5000</v>
      </c>
      <c r="E52" s="88" t="s">
        <v>213</v>
      </c>
    </row>
    <row r="53" spans="1:4" ht="24.75" customHeight="1">
      <c r="A53" s="75"/>
      <c r="B53" s="58" t="s">
        <v>18</v>
      </c>
      <c r="C53" s="99"/>
      <c r="D53" s="134"/>
    </row>
    <row r="54" spans="1:4" ht="25.5" customHeight="1">
      <c r="A54" s="75"/>
      <c r="B54" s="63" t="s">
        <v>269</v>
      </c>
      <c r="C54" s="109" t="s">
        <v>107</v>
      </c>
      <c r="D54" s="52">
        <v>1150</v>
      </c>
    </row>
    <row r="55" spans="1:5" ht="25.5" customHeight="1">
      <c r="A55" s="75"/>
      <c r="B55" s="63" t="s">
        <v>270</v>
      </c>
      <c r="C55" s="107"/>
      <c r="D55" s="52">
        <v>9500</v>
      </c>
      <c r="E55" s="90" t="s">
        <v>223</v>
      </c>
    </row>
    <row r="56" spans="1:4" ht="25.5" customHeight="1">
      <c r="A56" s="75"/>
      <c r="B56" s="63" t="s">
        <v>19</v>
      </c>
      <c r="C56" s="107"/>
      <c r="D56" s="52">
        <v>2500</v>
      </c>
    </row>
    <row r="57" spans="1:4" ht="25.5" customHeight="1">
      <c r="A57" s="75"/>
      <c r="B57" s="63" t="s">
        <v>143</v>
      </c>
      <c r="C57" s="107"/>
      <c r="D57" s="52">
        <v>6100</v>
      </c>
    </row>
    <row r="58" spans="1:5" ht="25.5" customHeight="1">
      <c r="A58" s="76"/>
      <c r="B58" s="63" t="s">
        <v>90</v>
      </c>
      <c r="C58" s="107"/>
      <c r="D58" s="52">
        <v>7070</v>
      </c>
      <c r="E58" s="88" t="s">
        <v>168</v>
      </c>
    </row>
    <row r="59" spans="1:5" ht="24.75" customHeight="1">
      <c r="A59" s="115"/>
      <c r="B59" s="63" t="s">
        <v>75</v>
      </c>
      <c r="C59" s="107"/>
      <c r="D59" s="52">
        <v>16500</v>
      </c>
      <c r="E59" s="90" t="s">
        <v>249</v>
      </c>
    </row>
    <row r="60" spans="1:5" ht="24.75" customHeight="1" hidden="1">
      <c r="A60" s="76"/>
      <c r="B60" s="63" t="s">
        <v>188</v>
      </c>
      <c r="C60" s="107"/>
      <c r="D60" s="52"/>
      <c r="E60" s="92" t="s">
        <v>186</v>
      </c>
    </row>
    <row r="61" spans="1:5" ht="24.75" customHeight="1" hidden="1">
      <c r="A61" s="76"/>
      <c r="B61" s="63" t="s">
        <v>187</v>
      </c>
      <c r="C61" s="107"/>
      <c r="D61" s="52"/>
      <c r="E61" s="93" t="s">
        <v>210</v>
      </c>
    </row>
    <row r="62" spans="1:5" ht="24.75" customHeight="1" hidden="1">
      <c r="A62" s="76"/>
      <c r="B62" s="63" t="s">
        <v>189</v>
      </c>
      <c r="C62" s="107"/>
      <c r="D62" s="52"/>
      <c r="E62" s="94" t="s">
        <v>209</v>
      </c>
    </row>
    <row r="63" spans="1:5" ht="24.75" customHeight="1" hidden="1">
      <c r="A63" s="76"/>
      <c r="B63" s="63" t="s">
        <v>198</v>
      </c>
      <c r="C63" s="107"/>
      <c r="D63" s="52"/>
      <c r="E63" s="94" t="s">
        <v>214</v>
      </c>
    </row>
    <row r="64" spans="1:5" s="5" customFormat="1" ht="24.75" customHeight="1" thickBot="1">
      <c r="A64" s="76"/>
      <c r="B64" s="63" t="s">
        <v>5</v>
      </c>
      <c r="C64" s="107" t="s">
        <v>92</v>
      </c>
      <c r="D64" s="47">
        <v>19149</v>
      </c>
      <c r="E64" s="90" t="s">
        <v>196</v>
      </c>
    </row>
    <row r="65" spans="1:4" ht="24.75" customHeight="1" thickBot="1">
      <c r="A65" s="75"/>
      <c r="B65" s="58" t="s">
        <v>271</v>
      </c>
      <c r="C65" s="107"/>
      <c r="D65" s="69">
        <f>SUM(D35:D64)</f>
        <v>170669</v>
      </c>
    </row>
    <row r="66" spans="1:4" ht="7.5" customHeight="1">
      <c r="A66" s="75"/>
      <c r="B66" s="58"/>
      <c r="C66" s="107"/>
      <c r="D66" s="48"/>
    </row>
    <row r="67" spans="1:4" ht="24.75" customHeight="1">
      <c r="A67" s="73" t="s">
        <v>24</v>
      </c>
      <c r="B67" s="58" t="s">
        <v>27</v>
      </c>
      <c r="C67" s="99"/>
      <c r="D67" s="136"/>
    </row>
    <row r="68" spans="1:5" ht="24.75" customHeight="1">
      <c r="A68" s="115"/>
      <c r="B68" s="58" t="s">
        <v>27</v>
      </c>
      <c r="C68" s="99"/>
      <c r="D68" s="136">
        <v>838061</v>
      </c>
      <c r="E68" s="90" t="s">
        <v>227</v>
      </c>
    </row>
    <row r="69" spans="1:5" ht="24.75" customHeight="1">
      <c r="A69" s="115"/>
      <c r="B69" s="63" t="s">
        <v>173</v>
      </c>
      <c r="C69" s="107"/>
      <c r="D69" s="52">
        <v>30000</v>
      </c>
      <c r="E69" s="90" t="s">
        <v>250</v>
      </c>
    </row>
    <row r="70" spans="1:5" ht="24.75" customHeight="1" thickBot="1">
      <c r="A70" s="115"/>
      <c r="B70" s="63" t="s">
        <v>8</v>
      </c>
      <c r="C70" s="107" t="s">
        <v>134</v>
      </c>
      <c r="D70" s="47">
        <v>40000</v>
      </c>
      <c r="E70" s="90" t="s">
        <v>228</v>
      </c>
    </row>
    <row r="71" spans="1:4" ht="24.75" customHeight="1" thickBot="1">
      <c r="A71" s="75"/>
      <c r="B71" s="58" t="s">
        <v>272</v>
      </c>
      <c r="C71" s="2"/>
      <c r="D71" s="69">
        <f>SUM(D68:D70)</f>
        <v>908061</v>
      </c>
    </row>
    <row r="72" spans="1:4" ht="24.75" customHeight="1">
      <c r="A72" s="73" t="s">
        <v>26</v>
      </c>
      <c r="B72" s="58" t="s">
        <v>160</v>
      </c>
      <c r="C72" s="107"/>
      <c r="D72" s="48"/>
    </row>
    <row r="73" spans="1:4" ht="24.75" customHeight="1">
      <c r="A73" s="73"/>
      <c r="B73" s="58" t="s">
        <v>158</v>
      </c>
      <c r="C73" s="107"/>
      <c r="D73" s="48"/>
    </row>
    <row r="74" spans="1:5" ht="24.75" customHeight="1">
      <c r="A74" s="115"/>
      <c r="B74" s="63" t="s">
        <v>44</v>
      </c>
      <c r="C74" s="144">
        <v>0.0765</v>
      </c>
      <c r="D74" s="52">
        <f>SUM(D71*7.65%)</f>
        <v>69466.66649999999</v>
      </c>
      <c r="E74" s="90" t="s">
        <v>229</v>
      </c>
    </row>
    <row r="75" spans="1:188" ht="24.75" customHeight="1">
      <c r="A75" s="115"/>
      <c r="B75" s="63" t="s">
        <v>164</v>
      </c>
      <c r="C75" s="145" t="s">
        <v>286</v>
      </c>
      <c r="D75" s="52">
        <v>2600</v>
      </c>
      <c r="E75" s="95" t="s">
        <v>226</v>
      </c>
      <c r="F75" s="8"/>
      <c r="G75" s="6"/>
      <c r="H75" s="9"/>
      <c r="I75" s="10"/>
      <c r="J75" s="4"/>
      <c r="K75" s="11"/>
      <c r="L75" s="10"/>
      <c r="M75" s="12"/>
      <c r="N75" s="8"/>
      <c r="O75" s="6"/>
      <c r="P75" s="9"/>
      <c r="Q75" s="10"/>
      <c r="R75" s="4"/>
      <c r="S75" s="11"/>
      <c r="T75" s="10"/>
      <c r="U75" s="12"/>
      <c r="V75" s="8"/>
      <c r="W75" s="6"/>
      <c r="X75" s="9"/>
      <c r="Y75" s="10"/>
      <c r="Z75" s="4"/>
      <c r="AA75" s="11"/>
      <c r="AB75" s="10"/>
      <c r="AC75" s="12"/>
      <c r="AD75" s="8"/>
      <c r="AE75" s="6"/>
      <c r="AF75" s="9"/>
      <c r="AG75" s="10"/>
      <c r="AH75" s="4"/>
      <c r="AI75" s="11"/>
      <c r="AJ75" s="10"/>
      <c r="AK75" s="12"/>
      <c r="AL75" s="8"/>
      <c r="AM75" s="6"/>
      <c r="AN75" s="9"/>
      <c r="AO75" s="10"/>
      <c r="AP75" s="4"/>
      <c r="AQ75" s="11"/>
      <c r="AR75" s="10"/>
      <c r="AS75" s="12"/>
      <c r="AT75" s="8"/>
      <c r="AU75" s="6"/>
      <c r="AV75" s="9"/>
      <c r="AW75" s="10"/>
      <c r="AX75" s="4"/>
      <c r="AY75" s="11"/>
      <c r="AZ75" s="10">
        <v>49000</v>
      </c>
      <c r="BA75" s="12" t="s">
        <v>39</v>
      </c>
      <c r="BB75" s="8">
        <v>6151.1</v>
      </c>
      <c r="BC75" s="6" t="s">
        <v>38</v>
      </c>
      <c r="BD75" s="9"/>
      <c r="BE75" s="10">
        <v>48000</v>
      </c>
      <c r="BF75" s="4"/>
      <c r="BG75" s="11"/>
      <c r="BH75" s="10">
        <v>49000</v>
      </c>
      <c r="BI75" s="12" t="s">
        <v>39</v>
      </c>
      <c r="BJ75" s="8">
        <v>6151.1</v>
      </c>
      <c r="BK75" s="6" t="s">
        <v>38</v>
      </c>
      <c r="BL75" s="9"/>
      <c r="BM75" s="10">
        <v>48000</v>
      </c>
      <c r="BN75" s="4"/>
      <c r="BO75" s="11"/>
      <c r="BP75" s="10">
        <v>49000</v>
      </c>
      <c r="BQ75" s="12" t="s">
        <v>39</v>
      </c>
      <c r="BR75" s="8">
        <v>6151.1</v>
      </c>
      <c r="BS75" s="6" t="s">
        <v>38</v>
      </c>
      <c r="BT75" s="9"/>
      <c r="BU75" s="10">
        <v>48000</v>
      </c>
      <c r="BV75" s="4"/>
      <c r="BW75" s="11"/>
      <c r="BX75" s="10">
        <v>49000</v>
      </c>
      <c r="BY75" s="12" t="s">
        <v>39</v>
      </c>
      <c r="BZ75" s="8">
        <v>6151.1</v>
      </c>
      <c r="CA75" s="6" t="s">
        <v>38</v>
      </c>
      <c r="CB75" s="9"/>
      <c r="CC75" s="10">
        <v>48000</v>
      </c>
      <c r="CD75" s="4"/>
      <c r="CE75" s="11"/>
      <c r="CF75" s="10">
        <v>49000</v>
      </c>
      <c r="CG75" s="12" t="s">
        <v>39</v>
      </c>
      <c r="CH75" s="8">
        <v>6151.1</v>
      </c>
      <c r="CI75" s="6" t="s">
        <v>38</v>
      </c>
      <c r="CJ75" s="9"/>
      <c r="CK75" s="10">
        <v>48000</v>
      </c>
      <c r="CL75" s="4"/>
      <c r="CM75" s="11"/>
      <c r="CN75" s="10">
        <v>49000</v>
      </c>
      <c r="CO75" s="12" t="s">
        <v>39</v>
      </c>
      <c r="CP75" s="8">
        <v>6151.1</v>
      </c>
      <c r="CQ75" s="6" t="s">
        <v>38</v>
      </c>
      <c r="CR75" s="9"/>
      <c r="CS75" s="10">
        <v>48000</v>
      </c>
      <c r="CT75" s="4"/>
      <c r="CU75" s="11"/>
      <c r="CV75" s="10">
        <v>49000</v>
      </c>
      <c r="CW75" s="12" t="s">
        <v>39</v>
      </c>
      <c r="CX75" s="8">
        <v>6151.1</v>
      </c>
      <c r="CY75" s="6" t="s">
        <v>38</v>
      </c>
      <c r="CZ75" s="9"/>
      <c r="DA75" s="10">
        <v>48000</v>
      </c>
      <c r="DB75" s="4"/>
      <c r="DC75" s="11"/>
      <c r="DD75" s="10">
        <v>49000</v>
      </c>
      <c r="DE75" s="12" t="s">
        <v>39</v>
      </c>
      <c r="DF75" s="8">
        <v>6151.1</v>
      </c>
      <c r="DG75" s="6" t="s">
        <v>38</v>
      </c>
      <c r="DH75" s="9"/>
      <c r="DI75" s="10">
        <v>48000</v>
      </c>
      <c r="DJ75" s="4"/>
      <c r="DK75" s="11"/>
      <c r="DL75" s="10">
        <v>49000</v>
      </c>
      <c r="DM75" s="12" t="s">
        <v>39</v>
      </c>
      <c r="DN75" s="8">
        <v>6151.1</v>
      </c>
      <c r="DO75" s="6" t="s">
        <v>38</v>
      </c>
      <c r="DP75" s="9"/>
      <c r="DQ75" s="10">
        <v>48000</v>
      </c>
      <c r="DR75" s="4"/>
      <c r="DS75" s="11"/>
      <c r="DT75" s="10">
        <v>49000</v>
      </c>
      <c r="DU75" s="12" t="s">
        <v>39</v>
      </c>
      <c r="DV75" s="8">
        <v>6151.1</v>
      </c>
      <c r="DW75" s="6" t="s">
        <v>38</v>
      </c>
      <c r="DX75" s="9"/>
      <c r="DY75" s="10">
        <v>48000</v>
      </c>
      <c r="DZ75" s="4"/>
      <c r="EA75" s="11"/>
      <c r="EB75" s="10">
        <v>49000</v>
      </c>
      <c r="EC75" s="12" t="s">
        <v>39</v>
      </c>
      <c r="ED75" s="8">
        <v>6151.1</v>
      </c>
      <c r="EE75" s="6" t="s">
        <v>38</v>
      </c>
      <c r="EF75" s="9"/>
      <c r="EG75" s="10">
        <v>48000</v>
      </c>
      <c r="EH75" s="4"/>
      <c r="EI75" s="11"/>
      <c r="EJ75" s="10">
        <v>49000</v>
      </c>
      <c r="EK75" s="12" t="s">
        <v>39</v>
      </c>
      <c r="EL75" s="8">
        <v>6151.1</v>
      </c>
      <c r="EM75" s="6" t="s">
        <v>38</v>
      </c>
      <c r="EN75" s="9"/>
      <c r="EO75" s="10">
        <v>48000</v>
      </c>
      <c r="EP75" s="4"/>
      <c r="EQ75" s="11"/>
      <c r="ER75" s="10">
        <v>49000</v>
      </c>
      <c r="ES75" s="12" t="s">
        <v>39</v>
      </c>
      <c r="ET75" s="8">
        <v>6151.1</v>
      </c>
      <c r="EU75" s="6" t="s">
        <v>38</v>
      </c>
      <c r="EV75" s="9"/>
      <c r="EW75" s="10">
        <v>48000</v>
      </c>
      <c r="EX75" s="4"/>
      <c r="EY75" s="11"/>
      <c r="EZ75" s="10">
        <v>49000</v>
      </c>
      <c r="FA75" s="12" t="s">
        <v>39</v>
      </c>
      <c r="FB75" s="8">
        <v>6151.1</v>
      </c>
      <c r="FC75" s="6" t="s">
        <v>38</v>
      </c>
      <c r="FD75" s="9"/>
      <c r="FE75" s="10">
        <v>48000</v>
      </c>
      <c r="FF75" s="4"/>
      <c r="FG75" s="11"/>
      <c r="FH75" s="10">
        <v>49000</v>
      </c>
      <c r="FI75" s="12" t="s">
        <v>39</v>
      </c>
      <c r="FJ75" s="8">
        <v>6151.1</v>
      </c>
      <c r="FK75" s="6" t="s">
        <v>38</v>
      </c>
      <c r="FL75" s="9"/>
      <c r="FM75" s="10">
        <v>48000</v>
      </c>
      <c r="FN75" s="4"/>
      <c r="FO75" s="11"/>
      <c r="FP75" s="10">
        <v>49000</v>
      </c>
      <c r="FQ75" s="12" t="s">
        <v>39</v>
      </c>
      <c r="FR75" s="8">
        <v>6151.1</v>
      </c>
      <c r="FS75" s="6" t="s">
        <v>38</v>
      </c>
      <c r="FT75" s="9"/>
      <c r="FU75" s="10">
        <v>48000</v>
      </c>
      <c r="FV75" s="4"/>
      <c r="FW75" s="11"/>
      <c r="FX75" s="10">
        <v>49000</v>
      </c>
      <c r="FY75" s="12" t="s">
        <v>39</v>
      </c>
      <c r="FZ75" s="8">
        <v>6151.1</v>
      </c>
      <c r="GA75" s="6" t="s">
        <v>38</v>
      </c>
      <c r="GB75" s="9"/>
      <c r="GC75" s="10">
        <v>48000</v>
      </c>
      <c r="GD75" s="4"/>
      <c r="GE75" s="11"/>
      <c r="GF75" s="10"/>
    </row>
    <row r="76" spans="1:5" s="7" customFormat="1" ht="24.75" customHeight="1">
      <c r="A76" s="115"/>
      <c r="B76" s="63" t="s">
        <v>3</v>
      </c>
      <c r="C76" s="107" t="s">
        <v>165</v>
      </c>
      <c r="D76" s="52">
        <v>3812</v>
      </c>
      <c r="E76" s="90" t="s">
        <v>168</v>
      </c>
    </row>
    <row r="77" spans="1:5" ht="24.75" customHeight="1" thickBot="1">
      <c r="A77" s="119"/>
      <c r="B77" s="65" t="s">
        <v>9</v>
      </c>
      <c r="C77" s="110">
        <v>0.075</v>
      </c>
      <c r="D77" s="70">
        <v>61000</v>
      </c>
      <c r="E77" s="90" t="s">
        <v>197</v>
      </c>
    </row>
    <row r="78" spans="1:4" ht="24.75" customHeight="1">
      <c r="A78" s="79"/>
      <c r="B78" s="68" t="s">
        <v>273</v>
      </c>
      <c r="C78" s="110"/>
      <c r="D78" s="72">
        <f>SUM(D74:D77)</f>
        <v>136878.6665</v>
      </c>
    </row>
    <row r="79" spans="1:4" ht="24.75" customHeight="1">
      <c r="A79" s="79"/>
      <c r="B79" s="68" t="s">
        <v>159</v>
      </c>
      <c r="C79" s="110"/>
      <c r="D79" s="81"/>
    </row>
    <row r="80" spans="1:5" ht="24.75" customHeight="1">
      <c r="A80" s="76"/>
      <c r="B80" s="65" t="s">
        <v>119</v>
      </c>
      <c r="C80" s="107" t="s">
        <v>129</v>
      </c>
      <c r="D80" s="52">
        <v>118364</v>
      </c>
      <c r="E80" s="90" t="s">
        <v>230</v>
      </c>
    </row>
    <row r="81" spans="1:5" ht="24.75" customHeight="1">
      <c r="A81" s="80"/>
      <c r="B81" s="65" t="s">
        <v>89</v>
      </c>
      <c r="C81" s="107" t="s">
        <v>131</v>
      </c>
      <c r="D81" s="52">
        <v>15000</v>
      </c>
      <c r="E81" s="90" t="s">
        <v>170</v>
      </c>
    </row>
    <row r="82" spans="1:5" ht="24.75" customHeight="1">
      <c r="A82" s="76"/>
      <c r="B82" s="65" t="s">
        <v>166</v>
      </c>
      <c r="C82" s="107" t="s">
        <v>76</v>
      </c>
      <c r="D82" s="52">
        <v>8150</v>
      </c>
      <c r="E82" s="88" t="s">
        <v>170</v>
      </c>
    </row>
    <row r="83" spans="1:5" ht="24.75" customHeight="1">
      <c r="A83" s="75"/>
      <c r="B83" s="65" t="s">
        <v>231</v>
      </c>
      <c r="C83" s="107" t="s">
        <v>77</v>
      </c>
      <c r="D83" s="52">
        <v>13000</v>
      </c>
      <c r="E83" s="88" t="s">
        <v>171</v>
      </c>
    </row>
    <row r="84" spans="1:5" ht="24.75" customHeight="1">
      <c r="A84" s="75"/>
      <c r="B84" s="65" t="s">
        <v>232</v>
      </c>
      <c r="C84" s="111" t="s">
        <v>127</v>
      </c>
      <c r="D84" s="52">
        <v>1600</v>
      </c>
      <c r="E84" s="88" t="s">
        <v>172</v>
      </c>
    </row>
    <row r="85" spans="1:5" ht="24.75" customHeight="1" thickBot="1">
      <c r="A85" s="115"/>
      <c r="B85" s="65" t="s">
        <v>233</v>
      </c>
      <c r="C85" s="111"/>
      <c r="D85" s="47">
        <v>16000</v>
      </c>
      <c r="E85" s="90" t="s">
        <v>208</v>
      </c>
    </row>
    <row r="86" spans="1:5" s="5" customFormat="1" ht="24.75" customHeight="1">
      <c r="A86" s="75"/>
      <c r="B86" s="68" t="s">
        <v>274</v>
      </c>
      <c r="C86" s="112"/>
      <c r="D86" s="71">
        <f>SUM(D80:D85)</f>
        <v>172114</v>
      </c>
      <c r="E86" s="89"/>
    </row>
    <row r="87" spans="1:4" ht="5.25" customHeight="1" thickBot="1">
      <c r="A87" s="75"/>
      <c r="B87" s="65"/>
      <c r="C87" s="111"/>
      <c r="D87" s="52"/>
    </row>
    <row r="88" spans="1:4" ht="24.75" customHeight="1" thickBot="1">
      <c r="A88" s="75"/>
      <c r="B88" s="58" t="s">
        <v>283</v>
      </c>
      <c r="C88" s="107"/>
      <c r="D88" s="137">
        <f>SUM(D86,D78)</f>
        <v>308992.6665</v>
      </c>
    </row>
    <row r="89" spans="1:4" ht="6" customHeight="1">
      <c r="A89" s="75"/>
      <c r="B89" s="58"/>
      <c r="C89" s="107"/>
      <c r="D89" s="138"/>
    </row>
    <row r="90" spans="1:4" ht="24.75" customHeight="1">
      <c r="A90" s="73" t="s">
        <v>30</v>
      </c>
      <c r="B90" s="58" t="s">
        <v>31</v>
      </c>
      <c r="C90" s="107"/>
      <c r="D90" s="138"/>
    </row>
    <row r="91" spans="1:4" ht="24.75" customHeight="1">
      <c r="A91" s="75"/>
      <c r="B91" s="63" t="s">
        <v>0</v>
      </c>
      <c r="C91" s="107" t="s">
        <v>132</v>
      </c>
      <c r="D91" s="139">
        <v>13000</v>
      </c>
    </row>
    <row r="92" spans="1:4" ht="24.75" customHeight="1">
      <c r="A92" s="75"/>
      <c r="B92" s="65" t="s">
        <v>17</v>
      </c>
      <c r="C92" s="107" t="s">
        <v>15</v>
      </c>
      <c r="D92" s="139">
        <v>28000</v>
      </c>
    </row>
    <row r="93" spans="1:5" ht="24.75" customHeight="1">
      <c r="A93" s="115"/>
      <c r="B93" s="65" t="s">
        <v>180</v>
      </c>
      <c r="C93" s="107"/>
      <c r="D93" s="139">
        <v>5000</v>
      </c>
      <c r="E93" s="90" t="s">
        <v>236</v>
      </c>
    </row>
    <row r="94" spans="1:5" s="1" customFormat="1" ht="27.75" customHeight="1">
      <c r="A94" s="115"/>
      <c r="B94" s="63" t="s">
        <v>128</v>
      </c>
      <c r="C94" s="107" t="s">
        <v>178</v>
      </c>
      <c r="D94" s="139">
        <v>135000</v>
      </c>
      <c r="E94" s="90" t="s">
        <v>177</v>
      </c>
    </row>
    <row r="95" spans="1:5" s="1" customFormat="1" ht="24.75" customHeight="1">
      <c r="A95" s="115"/>
      <c r="B95" s="63" t="s">
        <v>117</v>
      </c>
      <c r="C95" s="107" t="s">
        <v>121</v>
      </c>
      <c r="D95" s="139">
        <v>36000</v>
      </c>
      <c r="E95" s="90" t="s">
        <v>234</v>
      </c>
    </row>
    <row r="96" spans="1:5" ht="30" customHeight="1" thickBot="1">
      <c r="A96" s="115"/>
      <c r="B96" s="63" t="s">
        <v>122</v>
      </c>
      <c r="C96" s="107" t="s">
        <v>284</v>
      </c>
      <c r="D96" s="140">
        <v>17000</v>
      </c>
      <c r="E96" s="90" t="s">
        <v>235</v>
      </c>
    </row>
    <row r="97" spans="1:7" s="56" customFormat="1" ht="24.75" customHeight="1" thickBot="1">
      <c r="A97" s="115"/>
      <c r="B97" s="58" t="s">
        <v>275</v>
      </c>
      <c r="C97" s="107"/>
      <c r="D97" s="69">
        <f>SUM(D91:D96)</f>
        <v>234000</v>
      </c>
      <c r="E97" s="96"/>
      <c r="G97" s="3"/>
    </row>
    <row r="98" spans="1:5" s="5" customFormat="1" ht="24.75" customHeight="1">
      <c r="A98" s="73" t="s">
        <v>32</v>
      </c>
      <c r="B98" s="58" t="s">
        <v>33</v>
      </c>
      <c r="C98" s="99"/>
      <c r="D98" s="48"/>
      <c r="E98" s="89"/>
    </row>
    <row r="99" spans="1:4" ht="24.75" customHeight="1">
      <c r="A99" s="75"/>
      <c r="B99" s="59" t="s">
        <v>148</v>
      </c>
      <c r="C99" s="99"/>
      <c r="D99" s="130"/>
    </row>
    <row r="100" spans="1:5" ht="24.75" customHeight="1">
      <c r="A100" s="77"/>
      <c r="B100" s="1" t="s">
        <v>93</v>
      </c>
      <c r="C100" s="107"/>
      <c r="D100" s="52">
        <v>2000</v>
      </c>
      <c r="E100" s="97" t="s">
        <v>183</v>
      </c>
    </row>
    <row r="101" spans="1:5" ht="24.75" customHeight="1">
      <c r="A101" s="75"/>
      <c r="B101" s="1" t="s">
        <v>94</v>
      </c>
      <c r="C101" s="105"/>
      <c r="D101" s="52">
        <v>2800</v>
      </c>
      <c r="E101" s="97" t="s">
        <v>181</v>
      </c>
    </row>
    <row r="102" spans="1:5" ht="24.75" customHeight="1">
      <c r="A102" s="115"/>
      <c r="B102" s="1" t="s">
        <v>115</v>
      </c>
      <c r="C102" s="99"/>
      <c r="D102" s="52">
        <v>7000</v>
      </c>
      <c r="E102" s="98" t="s">
        <v>237</v>
      </c>
    </row>
    <row r="103" spans="1:5" ht="24.75" customHeight="1" thickBot="1">
      <c r="A103" s="115"/>
      <c r="B103" s="1" t="s">
        <v>45</v>
      </c>
      <c r="C103" s="113"/>
      <c r="D103" s="47">
        <v>23000</v>
      </c>
      <c r="E103" s="98" t="s">
        <v>182</v>
      </c>
    </row>
    <row r="104" spans="1:5" ht="24.75" customHeight="1">
      <c r="A104" s="115"/>
      <c r="B104" s="59" t="s">
        <v>276</v>
      </c>
      <c r="C104" s="107"/>
      <c r="D104" s="71">
        <f>SUM(D100:D103)</f>
        <v>34800</v>
      </c>
      <c r="E104" s="88" t="s">
        <v>238</v>
      </c>
    </row>
    <row r="105" spans="1:4" ht="24.75" customHeight="1">
      <c r="A105" s="115"/>
      <c r="B105" s="68" t="s">
        <v>149</v>
      </c>
      <c r="C105" s="99"/>
      <c r="D105" s="48"/>
    </row>
    <row r="106" spans="1:4" ht="24.75" customHeight="1">
      <c r="A106" s="115"/>
      <c r="B106" s="65" t="s">
        <v>34</v>
      </c>
      <c r="C106" s="107"/>
      <c r="D106" s="52">
        <v>750</v>
      </c>
    </row>
    <row r="107" spans="1:5" ht="24.75" customHeight="1">
      <c r="A107" s="115"/>
      <c r="B107" s="65" t="s">
        <v>35</v>
      </c>
      <c r="C107" s="107"/>
      <c r="D107" s="52">
        <v>10100</v>
      </c>
      <c r="E107" s="90" t="s">
        <v>240</v>
      </c>
    </row>
    <row r="108" spans="1:5" ht="24.75" customHeight="1">
      <c r="A108" s="115"/>
      <c r="B108" s="63" t="s">
        <v>36</v>
      </c>
      <c r="C108" s="107"/>
      <c r="D108" s="52">
        <v>5500</v>
      </c>
      <c r="E108" s="90" t="s">
        <v>241</v>
      </c>
    </row>
    <row r="109" spans="1:4" ht="24.75" customHeight="1">
      <c r="A109" s="115"/>
      <c r="B109" s="63" t="s">
        <v>13</v>
      </c>
      <c r="C109" s="107"/>
      <c r="D109" s="52">
        <v>1000</v>
      </c>
    </row>
    <row r="110" spans="1:5" ht="24.75" customHeight="1" thickBot="1">
      <c r="A110" s="115"/>
      <c r="B110" s="63" t="s">
        <v>45</v>
      </c>
      <c r="C110" s="107" t="s">
        <v>133</v>
      </c>
      <c r="D110" s="47">
        <v>2000</v>
      </c>
      <c r="E110" s="88" t="s">
        <v>239</v>
      </c>
    </row>
    <row r="111" spans="1:5" s="5" customFormat="1" ht="24.75" customHeight="1">
      <c r="A111" s="115"/>
      <c r="B111" s="58" t="s">
        <v>277</v>
      </c>
      <c r="C111" s="99"/>
      <c r="D111" s="71">
        <f>SUM(D106:D110)</f>
        <v>19350</v>
      </c>
      <c r="E111" s="88"/>
    </row>
    <row r="112" spans="1:4" ht="24.75" customHeight="1">
      <c r="A112" s="75"/>
      <c r="B112" s="58" t="s">
        <v>150</v>
      </c>
      <c r="C112" s="107"/>
      <c r="D112" s="48"/>
    </row>
    <row r="113" spans="1:5" ht="24.75" customHeight="1">
      <c r="A113" s="75"/>
      <c r="B113" s="63" t="s">
        <v>200</v>
      </c>
      <c r="C113" s="107"/>
      <c r="D113" s="52">
        <v>5000</v>
      </c>
      <c r="E113" s="92" t="s">
        <v>184</v>
      </c>
    </row>
    <row r="114" spans="1:5" ht="24.75" customHeight="1">
      <c r="A114" s="75"/>
      <c r="B114" s="63" t="s">
        <v>13</v>
      </c>
      <c r="C114" s="107"/>
      <c r="D114" s="52">
        <v>2500</v>
      </c>
      <c r="E114" s="92" t="s">
        <v>185</v>
      </c>
    </row>
    <row r="115" spans="1:5" ht="24.75" customHeight="1" thickBot="1">
      <c r="A115" s="123"/>
      <c r="B115" s="1" t="s">
        <v>45</v>
      </c>
      <c r="C115" s="105"/>
      <c r="D115" s="47">
        <v>14000</v>
      </c>
      <c r="E115" s="92" t="s">
        <v>190</v>
      </c>
    </row>
    <row r="116" spans="1:5" s="5" customFormat="1" ht="24.75" customHeight="1">
      <c r="A116" s="115"/>
      <c r="B116" s="58" t="s">
        <v>278</v>
      </c>
      <c r="C116" s="99"/>
      <c r="D116" s="71">
        <f>SUM(D113:D115)</f>
        <v>21500</v>
      </c>
      <c r="E116" s="89"/>
    </row>
    <row r="117" spans="1:5" s="5" customFormat="1" ht="24.75" customHeight="1">
      <c r="A117" s="115"/>
      <c r="B117" s="58" t="s">
        <v>151</v>
      </c>
      <c r="C117" s="99"/>
      <c r="D117" s="48"/>
      <c r="E117" s="89"/>
    </row>
    <row r="118" spans="1:5" s="5" customFormat="1" ht="24.75" customHeight="1">
      <c r="A118" s="115"/>
      <c r="B118" s="63" t="s">
        <v>130</v>
      </c>
      <c r="C118" s="107"/>
      <c r="D118" s="52">
        <v>21500</v>
      </c>
      <c r="E118" s="90" t="s">
        <v>242</v>
      </c>
    </row>
    <row r="119" spans="1:5" s="5" customFormat="1" ht="24.75" customHeight="1">
      <c r="A119" s="115"/>
      <c r="B119" s="65" t="s">
        <v>199</v>
      </c>
      <c r="C119" s="107"/>
      <c r="D119" s="52">
        <v>1500</v>
      </c>
      <c r="E119" s="90" t="s">
        <v>243</v>
      </c>
    </row>
    <row r="120" spans="1:5" s="5" customFormat="1" ht="24.75" customHeight="1" thickBot="1">
      <c r="A120" s="115"/>
      <c r="B120" s="63" t="s">
        <v>153</v>
      </c>
      <c r="C120" s="107"/>
      <c r="D120" s="47">
        <v>16400</v>
      </c>
      <c r="E120" s="90" t="s">
        <v>251</v>
      </c>
    </row>
    <row r="121" spans="1:5" s="5" customFormat="1" ht="24.75" customHeight="1">
      <c r="A121" s="115"/>
      <c r="B121" s="58" t="s">
        <v>279</v>
      </c>
      <c r="C121" s="99"/>
      <c r="D121" s="71">
        <f>SUM(D118:D120)</f>
        <v>39400</v>
      </c>
      <c r="E121" s="89"/>
    </row>
    <row r="122" spans="1:5" s="5" customFormat="1" ht="7.5" customHeight="1" thickBot="1">
      <c r="A122" s="75"/>
      <c r="B122" s="58"/>
      <c r="C122" s="99"/>
      <c r="D122" s="71"/>
      <c r="E122" s="89"/>
    </row>
    <row r="123" spans="1:4" ht="24.75" customHeight="1" thickBot="1">
      <c r="A123" s="75"/>
      <c r="B123" s="59" t="s">
        <v>280</v>
      </c>
      <c r="C123" s="107"/>
      <c r="D123" s="69">
        <f>SUM(D104,D111,D116,D121)</f>
        <v>115050</v>
      </c>
    </row>
    <row r="124" spans="1:4" ht="7.5" customHeight="1">
      <c r="A124" s="75"/>
      <c r="B124" s="59"/>
      <c r="C124" s="107"/>
      <c r="D124" s="71"/>
    </row>
    <row r="125" spans="1:4" ht="24.75" customHeight="1">
      <c r="A125" s="73" t="s">
        <v>154</v>
      </c>
      <c r="B125" s="59" t="s">
        <v>244</v>
      </c>
      <c r="C125" s="107"/>
      <c r="D125" s="48"/>
    </row>
    <row r="126" spans="1:5" ht="24.75" customHeight="1">
      <c r="A126" s="115"/>
      <c r="B126" s="1" t="s">
        <v>155</v>
      </c>
      <c r="C126" s="107"/>
      <c r="D126" s="52">
        <v>0</v>
      </c>
      <c r="E126" s="90" t="s">
        <v>246</v>
      </c>
    </row>
    <row r="127" spans="1:5" ht="24.75" customHeight="1" thickBot="1">
      <c r="A127" s="115"/>
      <c r="B127" s="1" t="s">
        <v>156</v>
      </c>
      <c r="C127" s="107"/>
      <c r="D127" s="52">
        <v>0</v>
      </c>
      <c r="E127" s="90" t="s">
        <v>256</v>
      </c>
    </row>
    <row r="128" spans="1:4" ht="24.75" customHeight="1" thickBot="1">
      <c r="A128" s="75"/>
      <c r="B128" s="59" t="s">
        <v>281</v>
      </c>
      <c r="C128" s="107"/>
      <c r="D128" s="69">
        <f>SUM(D126:D127)</f>
        <v>0</v>
      </c>
    </row>
    <row r="129" spans="1:4" ht="9" customHeight="1" thickBot="1">
      <c r="A129" s="75"/>
      <c r="B129" s="59"/>
      <c r="C129" s="107"/>
      <c r="D129" s="48"/>
    </row>
    <row r="130" spans="1:5" ht="27" customHeight="1" thickBot="1">
      <c r="A130" s="115"/>
      <c r="B130" s="59" t="s">
        <v>141</v>
      </c>
      <c r="C130" s="107"/>
      <c r="D130" s="69">
        <f>SUM(D128,D123,D97,D88,D71,D65)</f>
        <v>1736772.6665</v>
      </c>
      <c r="E130" s="88" t="s">
        <v>247</v>
      </c>
    </row>
    <row r="131" spans="1:4" ht="27" customHeight="1">
      <c r="A131" s="151" t="s">
        <v>123</v>
      </c>
      <c r="B131" s="152"/>
      <c r="C131" s="107"/>
      <c r="D131" s="134"/>
    </row>
    <row r="132" spans="1:5" ht="24.75" customHeight="1">
      <c r="A132" s="75"/>
      <c r="B132" s="63" t="s">
        <v>37</v>
      </c>
      <c r="C132" s="107"/>
      <c r="D132" s="52">
        <v>50000</v>
      </c>
      <c r="E132" s="90" t="s">
        <v>257</v>
      </c>
    </row>
    <row r="133" spans="1:5" ht="24.75" customHeight="1" thickBot="1">
      <c r="A133" s="75"/>
      <c r="B133" s="63" t="s">
        <v>142</v>
      </c>
      <c r="C133" s="107"/>
      <c r="D133" s="47">
        <v>50000</v>
      </c>
      <c r="E133" s="90"/>
    </row>
    <row r="134" spans="1:5" s="5" customFormat="1" ht="24.75" customHeight="1">
      <c r="A134" s="75"/>
      <c r="B134" s="58" t="s">
        <v>137</v>
      </c>
      <c r="C134" s="99"/>
      <c r="D134" s="71">
        <f>SUM(D132:D133)</f>
        <v>100000</v>
      </c>
      <c r="E134" s="89"/>
    </row>
    <row r="135" spans="1:4" ht="24.75" customHeight="1">
      <c r="A135" s="151" t="s">
        <v>124</v>
      </c>
      <c r="B135" s="152"/>
      <c r="C135" s="107"/>
      <c r="D135" s="134"/>
    </row>
    <row r="136" spans="1:5" ht="24.75" customHeight="1">
      <c r="A136" s="75"/>
      <c r="B136" s="65" t="s">
        <v>138</v>
      </c>
      <c r="C136" s="107"/>
      <c r="D136" s="131">
        <f>SUM(D128+D123+D97+D88+D71+D65)</f>
        <v>1736772.6665</v>
      </c>
      <c r="E136" s="88" t="s">
        <v>247</v>
      </c>
    </row>
    <row r="137" spans="1:5" ht="24.75" customHeight="1" thickBot="1">
      <c r="A137" s="75"/>
      <c r="B137" s="65" t="s">
        <v>139</v>
      </c>
      <c r="C137" s="107"/>
      <c r="D137" s="132">
        <f>SUM(D32)</f>
        <v>1736810.3416254981</v>
      </c>
      <c r="E137" s="88" t="s">
        <v>247</v>
      </c>
    </row>
    <row r="138" spans="1:5" s="1" customFormat="1" ht="24.75" customHeight="1">
      <c r="A138" s="75"/>
      <c r="B138" s="65" t="s">
        <v>140</v>
      </c>
      <c r="C138" s="107"/>
      <c r="D138" s="141">
        <f>SUM(D137-D136)</f>
        <v>37.6751254980918</v>
      </c>
      <c r="E138" s="88"/>
    </row>
    <row r="139" spans="1:5" s="1" customFormat="1" ht="24.75" customHeight="1" thickBot="1">
      <c r="A139" s="124"/>
      <c r="B139" s="84" t="s">
        <v>205</v>
      </c>
      <c r="C139" s="114" t="s">
        <v>259</v>
      </c>
      <c r="D139" s="142">
        <v>597791</v>
      </c>
      <c r="E139" s="88" t="s">
        <v>254</v>
      </c>
    </row>
  </sheetData>
  <sheetProtection/>
  <mergeCells count="5">
    <mergeCell ref="A135:B135"/>
    <mergeCell ref="A3:B3"/>
    <mergeCell ref="A33:B33"/>
    <mergeCell ref="A131:B131"/>
    <mergeCell ref="A2:D2"/>
  </mergeCells>
  <printOptions gridLines="1" horizontalCentered="1" verticalCentered="1"/>
  <pageMargins left="0.75" right="0.75" top="0.75" bottom="0.75" header="0.05" footer="0.3"/>
  <pageSetup fitToHeight="0" fitToWidth="1" horizontalDpi="600" verticalDpi="600" orientation="portrait" scale="79" r:id="rId3"/>
  <headerFooter scaleWithDoc="0" alignWithMargins="0">
    <oddFooter>&amp;L&amp;"Times New Roman,Regular"&amp;8&amp;F&amp;C&amp;"Times New Roman,Regular"&amp;9&amp;P</oddFooter>
  </headerFooter>
  <legacyDrawing r:id="rId2"/>
  <oleObjects>
    <oleObject progId="Photoshop.Image.9" shapeId="5996862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 </cp:lastModifiedBy>
  <cp:lastPrinted>2020-11-02T16:21:57Z</cp:lastPrinted>
  <dcterms:created xsi:type="dcterms:W3CDTF">1998-05-08T16:20:26Z</dcterms:created>
  <dcterms:modified xsi:type="dcterms:W3CDTF">2020-11-02T16:22:00Z</dcterms:modified>
  <cp:category/>
  <cp:version/>
  <cp:contentType/>
  <cp:contentStatus/>
</cp:coreProperties>
</file>